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0" windowWidth="11630" windowHeight="6110" tabRatio="851" activeTab="4"/>
  </bookViews>
  <sheets>
    <sheet name="Truong" sheetId="1" r:id="rId1"/>
    <sheet name="LopHoc_THPT" sheetId="2" r:id="rId2"/>
    <sheet name="HocSinh_THPT" sheetId="3" r:id="rId3"/>
    <sheet name="DanhGiaHS_THPT" sheetId="4" r:id="rId4"/>
    <sheet name="DanhGiaMH_THPT" sheetId="5" r:id="rId5"/>
    <sheet name="Danhgia_CBGVNV" sheetId="6" state="hidden" r:id="rId6"/>
    <sheet name="HocSinh_CS_THPT" sheetId="7" r:id="rId7"/>
    <sheet name="NhanSu_THPT" sheetId="8" r:id="rId8"/>
    <sheet name="TaiChinh" sheetId="9" r:id="rId9"/>
    <sheet name="HocSinh_THPTBS" sheetId="10" r:id="rId10"/>
    <sheet name="DanhGiaHS_THPTBS" sheetId="11" r:id="rId11"/>
    <sheet name="DanhGiaMH_THPTBS" sheetId="12" r:id="rId12"/>
    <sheet name="Danhgia_CBGVNVBS" sheetId="13" state="hidden" r:id="rId13"/>
    <sheet name="NhanSu_THPTBS" sheetId="14" r:id="rId14"/>
    <sheet name="TaiChinhBS" sheetId="15" r:id="rId15"/>
  </sheets>
  <externalReferences>
    <externalReference r:id="rId18"/>
    <externalReference r:id="rId19"/>
  </externalReferences>
  <definedNames>
    <definedName name="BAOCAO_TAICHINH">'TaiChinh'!$C$9:$C$44</definedName>
    <definedName name="BIEU_C.CBQL">'Danhgia_CBGVNV'!$B$25:$Q$37</definedName>
    <definedName name="BIEU_C.TAICHINH">'TaiChinh'!$B$10:$C$44</definedName>
    <definedName name="BIEU_INFO">#REF!</definedName>
    <definedName name="BIEU04_THPT_C.GV">'Danhgia_CBGVNV'!$B$6:$Q$24</definedName>
    <definedName name="BIEU04_THPT_C.HK">#REF!</definedName>
    <definedName name="BIEU04_THPT_C.HL">#REF!</definedName>
    <definedName name="BIEU04_THPT_C.HLM">#REF!</definedName>
    <definedName name="BIEU04_THPT_C.HS">#REF!</definedName>
    <definedName name="BIEU04_THPT_C.LOP">#REF!</definedName>
    <definedName name="DANHGIA_HOCSINH_THPT">#REF!</definedName>
    <definedName name="diachi">#REF!</definedName>
    <definedName name="dienthoai">#REF!</definedName>
    <definedName name="DM_chuan" localSheetId="5">#REF!</definedName>
    <definedName name="DM_chuan" localSheetId="8">#REF!</definedName>
    <definedName name="DM_chuan">#REF!</definedName>
    <definedName name="DM_MaTruong" localSheetId="8">'[1]DanhMuc'!#REF!</definedName>
    <definedName name="DM_Nam">#REF!</definedName>
    <definedName name="email">#REF!</definedName>
    <definedName name="fax">#REF!</definedName>
    <definedName name="hieutruong">#REF!</definedName>
    <definedName name="HOCSINH_HOCNGHE_KHAC">#REF!</definedName>
    <definedName name="HS_BOHOC_THPT">#REF!</definedName>
    <definedName name="HS_BOHOC_THPT_KHAC">#REF!</definedName>
    <definedName name="HS_CAPHOC_THPT1">#REF!</definedName>
    <definedName name="HS_CAPHOC_THPT1_KHAC">#REF!</definedName>
    <definedName name="HS_CAPHOC_THPT2">#REF!</definedName>
    <definedName name="HS_CAPHOC_THPT2_KHAC">#REF!</definedName>
    <definedName name="HS_CNGHANH_KHAC">#REF!</definedName>
    <definedName name="HS_CHINHSACH_THPT">#REF!</definedName>
    <definedName name="HS_CHINHSACH_THPT_KHAC">#REF!</definedName>
    <definedName name="HS_HANHKIEM_THPT">#REF!</definedName>
    <definedName name="HS_HOCLUC_THPT">#REF!</definedName>
    <definedName name="HS_KETQUA_CN_THPT">#REF!</definedName>
    <definedName name="HS_LOAILOP_THPT_KHAC">#REF!</definedName>
    <definedName name="HS_PHANBAN_KHAC">#REF!</definedName>
    <definedName name="LH_CNGANH">#REF!</definedName>
    <definedName name="LH_CNGANH_KHAC">#REF!</definedName>
    <definedName name="LH_DACBIET_THPT">#REF!</definedName>
    <definedName name="LH_DACBIET_THPT_KHAC">#REF!</definedName>
    <definedName name="LH_MONHOC_THPT">#REF!</definedName>
    <definedName name="LOP_HNDN_THEOLOP">#REF!</definedName>
    <definedName name="LOP_HNDN_THEOLOP_KHAC">#REF!</definedName>
    <definedName name="LOP_PHANBAN">#REF!</definedName>
    <definedName name="LOP_PHANBAN_KHAC">#REF!</definedName>
    <definedName name="LOPHOC_THPT">#REF!</definedName>
    <definedName name="LOPHOC_THPT_KHAC">#REF!</definedName>
    <definedName name="ma_nam">#REF!</definedName>
    <definedName name="ma_tructhuoc">#REF!</definedName>
    <definedName name="ma_truong">#REF!</definedName>
    <definedName name="NHANSU_CHUYENMON_THPT1">'Danhgia_CBGVNV'!$F$20:$L$24</definedName>
    <definedName name="NHANSU_CHUYENMON_THPT2">'Danhgia_CBGVNV'!$M$20:$Q$24</definedName>
    <definedName name="NHANSU_DANHGIA_CBQL1">'Danhgia_CBGVNV'!$F$27:$L$31</definedName>
    <definedName name="NHANSU_DANHGIA_CBQL2">'Danhgia_CBGVNV'!$M$27:$Q$31</definedName>
    <definedName name="NHANSU_DANHGIA_GV_THPT1">'Danhgia_CBGVNV'!$F$8:$L$12</definedName>
    <definedName name="NHANSU_DANHGIA_GV_THPT2">'Danhgia_CBGVNV'!$M$8:$Q$12</definedName>
    <definedName name="NHANSU_DANHGIA_NV1">'Danhgia_CBGVNV'!$F$33:$L$37</definedName>
    <definedName name="NHANSU_DANHGIA_NV2">'Danhgia_CBGVNV'!$M$33:$Q$37</definedName>
    <definedName name="NHANSU_DAODUC_THPT1">'Danhgia_CBGVNV'!$F$14:$L$18</definedName>
    <definedName name="NHANSU_DAODUC_THPT2">'Danhgia_CBGVNV'!$M$14:$Q$18</definedName>
    <definedName name="NHANSU_HIV">'Danhgia_CBGVNV'!$D$42:$H$44</definedName>
    <definedName name="_xlnm.Print_Area" localSheetId="5">'Danhgia_CBGVNV'!$C$1:$Q$37</definedName>
    <definedName name="_xlnm.Print_Area" localSheetId="8">'TaiChinh'!$B$1:$E$58</definedName>
    <definedName name="phuongxa">#REF!</definedName>
    <definedName name="quanhuyen">#REF!</definedName>
    <definedName name="sodiemtruong">#REF!</definedName>
    <definedName name="tinhthanh">#REF!</definedName>
    <definedName name="truong">#REF!</definedName>
    <definedName name="web">#REF!</definedName>
  </definedNames>
  <calcPr fullCalcOnLoad="1"/>
</workbook>
</file>

<file path=xl/comments13.xml><?xml version="1.0" encoding="utf-8"?>
<comments xmlns="http://schemas.openxmlformats.org/spreadsheetml/2006/main">
  <authors>
    <author>thunm</author>
    <author>User</author>
  </authors>
  <commentList>
    <comment ref="F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M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F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M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F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4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ma_loaigv</t>
        </r>
      </text>
    </comment>
  </commentList>
</comments>
</file>

<file path=xl/comments14.xml><?xml version="1.0" encoding="utf-8"?>
<comments xmlns="http://schemas.openxmlformats.org/spreadsheetml/2006/main">
  <authors>
    <author>thunm</author>
  </authors>
  <commentList>
    <comment ref="E14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ma_tdchuan
common.trinhdo_chuan</t>
        </r>
      </text>
    </comment>
    <comment ref="L14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ma_tdchuan
common.trinhdo_chuan</t>
        </r>
      </text>
    </comment>
    <comment ref="E15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15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</commentList>
</comments>
</file>

<file path=xl/comments2.xml><?xml version="1.0" encoding="utf-8"?>
<comments xmlns="http://schemas.openxmlformats.org/spreadsheetml/2006/main">
  <authors>
    <author>vanlt</author>
  </authors>
  <commentList>
    <comment ref="E19" authorId="0">
      <text>
        <r>
          <rPr>
            <b/>
            <sz val="8"/>
            <rFont val="Tahoma"/>
            <family val="2"/>
          </rPr>
          <t xml:space="preserve">
ma_mhoc
Common.MON_HOC</t>
        </r>
      </text>
    </comment>
  </commentList>
</comments>
</file>

<file path=xl/comments3.xml><?xml version="1.0" encoding="utf-8"?>
<comments xmlns="http://schemas.openxmlformats.org/spreadsheetml/2006/main">
  <authors>
    <author>duynd</author>
  </authors>
  <commentList>
    <comment ref="E11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ma_loaics
emis.loai_chinhsach
</t>
        </r>
      </text>
    </comment>
    <comment ref="E31" authorId="0">
      <text>
        <r>
          <rPr>
            <b/>
            <sz val="8"/>
            <rFont val="Tahoma"/>
            <family val="2"/>
          </rPr>
          <t>duynd:</t>
        </r>
        <r>
          <rPr>
            <sz val="8"/>
            <rFont val="Tahoma"/>
            <family val="2"/>
          </rPr>
          <t xml:space="preserve">
ma_nnbh
EMIS.Nguyennhan_bohoc
</t>
        </r>
      </text>
    </comment>
  </commentList>
</comments>
</file>

<file path=xl/comments4.xml><?xml version="1.0" encoding="utf-8"?>
<comments xmlns="http://schemas.openxmlformats.org/spreadsheetml/2006/main">
  <authors>
    <author>vanlt</author>
    <author>Administrator</author>
  </authors>
  <commentList>
    <comment ref="E8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ma_dgia_hk
EMIS.DANHGIA_HK</t>
        </r>
        <r>
          <rPr>
            <sz val="8"/>
            <rFont val="Tahoma"/>
            <family val="2"/>
          </rPr>
          <t xml:space="preserve">
</t>
        </r>
      </text>
    </comment>
    <comment ref="E27" authorId="0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 xml:space="preserve">ma_dgia_hl
 EMIS.DANHGIA_HL </t>
        </r>
        <r>
          <rPr>
            <sz val="8"/>
            <rFont val="Tahoma"/>
            <family val="2"/>
          </rPr>
          <t xml:space="preserve">
</t>
        </r>
      </text>
    </comment>
    <comment ref="E52" authorId="1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ma_kqcn
EMIS.DM_KETQUA_CN</t>
        </r>
      </text>
    </comment>
  </commentList>
</comments>
</file>

<file path=xl/comments5.xml><?xml version="1.0" encoding="utf-8"?>
<comments xmlns="http://schemas.openxmlformats.org/spreadsheetml/2006/main">
  <authors>
    <author>thangnh</author>
  </authors>
  <commentList>
    <comment ref="E7" authorId="0">
      <text>
        <r>
          <rPr>
            <b/>
            <sz val="8"/>
            <rFont val="Tahoma"/>
            <family val="2"/>
          </rPr>
          <t>thangnh:</t>
        </r>
        <r>
          <rPr>
            <sz val="8"/>
            <rFont val="Tahoma"/>
            <family val="2"/>
          </rPr>
          <t xml:space="preserve">
ma_mhoc
Common.MON_HOC
</t>
        </r>
      </text>
    </comment>
    <comment ref="F8" authorId="0">
      <text>
        <r>
          <rPr>
            <b/>
            <sz val="8"/>
            <rFont val="Tahoma"/>
            <family val="2"/>
          </rPr>
          <t>thangnh:</t>
        </r>
        <r>
          <rPr>
            <sz val="8"/>
            <rFont val="Tahoma"/>
            <family val="2"/>
          </rPr>
          <t xml:space="preserve">
ma_danh_gia
EMIS.DM_DANHGIA
</t>
        </r>
      </text>
    </comment>
    <comment ref="G8" authorId="0">
      <text>
        <r>
          <rPr>
            <b/>
            <sz val="8"/>
            <rFont val="Tahoma"/>
            <family val="2"/>
          </rPr>
          <t>thangnh:</t>
        </r>
        <r>
          <rPr>
            <sz val="8"/>
            <rFont val="Tahoma"/>
            <family val="2"/>
          </rPr>
          <t xml:space="preserve">
ma_loai_dg
EMIS.DM_DANHGIA
</t>
        </r>
      </text>
    </comment>
  </commentList>
</comments>
</file>

<file path=xl/comments6.xml><?xml version="1.0" encoding="utf-8"?>
<comments xmlns="http://schemas.openxmlformats.org/spreadsheetml/2006/main">
  <authors>
    <author>thunm</author>
    <author>User</author>
  </authors>
  <commentList>
    <comment ref="F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F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F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13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ma_danhgia_dd
EMIS.DANHGIA_DAODUC
</t>
        </r>
      </text>
    </comment>
    <comment ref="M19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ma_danhgia_cm
EMIS.DANHGIA_CM
</t>
        </r>
      </text>
    </comment>
    <comment ref="M26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32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M7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ma_danhgia_ns
EMIS.DANHGIA_NS
</t>
        </r>
      </text>
    </comment>
    <comment ref="F42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ma_loaigv</t>
        </r>
      </text>
    </comment>
  </commentList>
</comments>
</file>

<file path=xl/sharedStrings.xml><?xml version="1.0" encoding="utf-8"?>
<sst xmlns="http://schemas.openxmlformats.org/spreadsheetml/2006/main" count="1117" uniqueCount="444">
  <si>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</si>
  <si>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</si>
  <si>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</si>
  <si>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</si>
  <si>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</si>
  <si>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</si>
  <si>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</si>
  <si>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</si>
  <si>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</si>
  <si>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</si>
  <si>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</si>
  <si>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</si>
  <si>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</si>
  <si>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</si>
  <si>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</si>
  <si>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</si>
  <si>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</si>
  <si>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(Ký)</t>
  </si>
  <si>
    <t>Thủ trưởng đơn vị</t>
  </si>
  <si>
    <t>Tổng số</t>
  </si>
  <si>
    <t>….,ngày      tháng      năm 20….</t>
  </si>
  <si>
    <t>Kế toán đơn vị</t>
  </si>
  <si>
    <t>(Ký,đóng dấu)</t>
  </si>
  <si>
    <t>Họ và tên :……………..</t>
  </si>
  <si>
    <t>Ghi chú :</t>
  </si>
  <si>
    <t>2. Thông tin về học sinh</t>
  </si>
  <si>
    <t>Loại học sinh</t>
  </si>
  <si>
    <t>Lớp 10</t>
  </si>
  <si>
    <t>Lớp 11</t>
  </si>
  <si>
    <t>Lớp 12</t>
  </si>
  <si>
    <t>Tổng số học sinh</t>
  </si>
  <si>
    <t>Dân tộc</t>
  </si>
  <si>
    <t>Nữ dân tộc</t>
  </si>
  <si>
    <t>Nữ</t>
  </si>
  <si>
    <t>Đánh giá học sinh</t>
  </si>
  <si>
    <t xml:space="preserve"> - Khá</t>
  </si>
  <si>
    <t xml:space="preserve"> - Trung bình</t>
  </si>
  <si>
    <t xml:space="preserve"> - Yếu</t>
  </si>
  <si>
    <t xml:space="preserve"> - Kém</t>
  </si>
  <si>
    <t>Tổng hợp kết quả cuối năm</t>
  </si>
  <si>
    <t xml:space="preserve"> - Lên lớp</t>
  </si>
  <si>
    <t xml:space="preserve"> - Thi lại</t>
  </si>
  <si>
    <t xml:space="preserve"> - Lưu ban</t>
  </si>
  <si>
    <t>Môn học</t>
  </si>
  <si>
    <t>Chia ra: - Giỏi</t>
  </si>
  <si>
    <t>Công nghệ</t>
  </si>
  <si>
    <t>Ngoại ngữ</t>
  </si>
  <si>
    <t>Tin học</t>
  </si>
  <si>
    <t>Thể dục</t>
  </si>
  <si>
    <t>3. Đánh giá học sinh</t>
  </si>
  <si>
    <t>Tên trường</t>
  </si>
  <si>
    <t>Mã đơn vị:</t>
  </si>
  <si>
    <t>Năm học:</t>
  </si>
  <si>
    <t>Tỉnh/thành phố:</t>
  </si>
  <si>
    <t>Huyện/quận:</t>
  </si>
  <si>
    <t>Xã/phường:</t>
  </si>
  <si>
    <t>(Ký tên, đóng dấu)</t>
  </si>
  <si>
    <t>HỒ SƠ TRƯỜNG THPT CUỐI NĂM</t>
  </si>
  <si>
    <t xml:space="preserve"> - Số học sinh chuyển đi</t>
  </si>
  <si>
    <t xml:space="preserve"> - Số học sinh chuyển đến</t>
  </si>
  <si>
    <t>Số học sinh chia theo hạnh kiểm</t>
  </si>
  <si>
    <t>Số học sinh chia theo học lực</t>
  </si>
  <si>
    <t>Toán học</t>
  </si>
  <si>
    <t>Vật lý</t>
  </si>
  <si>
    <t>Hoá học</t>
  </si>
  <si>
    <t>Sinh học</t>
  </si>
  <si>
    <t>Ngữ văn</t>
  </si>
  <si>
    <t>Lịch sử</t>
  </si>
  <si>
    <t>Địa lý</t>
  </si>
  <si>
    <t>A. Tổng thu</t>
  </si>
  <si>
    <t>B.Tổng chi</t>
  </si>
  <si>
    <t>(Kỳ báo cáo : Từ 01/01 đến 31/12 năm trước)</t>
  </si>
  <si>
    <t>Tổng thu (III+IV)</t>
  </si>
  <si>
    <t>1. Học phí, lệ phí</t>
  </si>
  <si>
    <t xml:space="preserve">    Trong đó : Học phí bán trú</t>
  </si>
  <si>
    <t xml:space="preserve">                    : Học phí học 2 buổi/ngày</t>
  </si>
  <si>
    <t xml:space="preserve"> 3. Thu khác</t>
  </si>
  <si>
    <t>2. Thu từ hợp đồng đào tạo,nghiên cứu,…</t>
  </si>
  <si>
    <t>3. Hoạt động sự nghiệp khác</t>
  </si>
  <si>
    <t xml:space="preserve"> 3. Hoạt động sự nghiệp khác</t>
  </si>
  <si>
    <t xml:space="preserve"> 1. Kinh phí chi thường xuyên</t>
  </si>
  <si>
    <t xml:space="preserve"> 2. Kinh phí chi không thường xuyên (CTMT,...)</t>
  </si>
  <si>
    <t xml:space="preserve"> 3. Chi đầu tư phát triển</t>
  </si>
  <si>
    <t xml:space="preserve"> 4. Chi khác (nếu có)</t>
  </si>
  <si>
    <t>(*) Con liệt sĩ, thương binh, bệnh binh; học sinh nhiễm chất độc da cam, hộ nghèo</t>
  </si>
  <si>
    <t>Giáo viên</t>
  </si>
  <si>
    <t>Chia theo chế độ lao động</t>
  </si>
  <si>
    <t>Trong tổng số</t>
  </si>
  <si>
    <t>Biên chế</t>
  </si>
  <si>
    <t>Hợp đồng</t>
  </si>
  <si>
    <r>
      <t xml:space="preserve">Chia ra: </t>
    </r>
    <r>
      <rPr>
        <sz val="12"/>
        <color indexed="62"/>
        <rFont val="Times New Roman"/>
        <family val="1"/>
      </rPr>
      <t>Xuất sắc</t>
    </r>
  </si>
  <si>
    <t>Khá</t>
  </si>
  <si>
    <t>Trung bình</t>
  </si>
  <si>
    <t>Kém</t>
  </si>
  <si>
    <t>* Đánh giá về đạo đức</t>
  </si>
  <si>
    <r>
      <t xml:space="preserve">Chia ra: </t>
    </r>
    <r>
      <rPr>
        <sz val="12"/>
        <color indexed="62"/>
        <rFont val="Times New Roman"/>
        <family val="1"/>
      </rPr>
      <t>Tốt</t>
    </r>
  </si>
  <si>
    <t>* Đánh giá về chuyên môn</t>
  </si>
  <si>
    <t>3. Xếp loại nhân viên</t>
  </si>
  <si>
    <t>4. Đánh giá môn học</t>
  </si>
  <si>
    <t>6. BÁO CÁO TÀI CHÍNH</t>
  </si>
  <si>
    <t xml:space="preserve">  + Học sinh tiên tiến</t>
  </si>
  <si>
    <t xml:space="preserve">   Trong đó:  + Học sinh giỏi</t>
  </si>
  <si>
    <t>5. Đánh giá cán bộ, giáo viên, nhân viên</t>
  </si>
  <si>
    <r>
      <t xml:space="preserve">Tổng chi </t>
    </r>
    <r>
      <rPr>
        <sz val="13"/>
        <color indexed="18"/>
        <rFont val="Times New Roman"/>
        <family val="1"/>
      </rPr>
      <t>(I+II+III+IV)</t>
    </r>
  </si>
  <si>
    <r>
      <t>1. Học phí, lệ phí</t>
    </r>
    <r>
      <rPr>
        <vertAlign val="superscript"/>
        <sz val="13"/>
        <color indexed="18"/>
        <rFont val="Times New Roman"/>
        <family val="1"/>
      </rPr>
      <t xml:space="preserve"> (1)</t>
    </r>
  </si>
  <si>
    <r>
      <t xml:space="preserve">Chia ra: 1. Chi thanh toán cho cá nhân </t>
    </r>
    <r>
      <rPr>
        <vertAlign val="superscript"/>
        <sz val="13"/>
        <color indexed="18"/>
        <rFont val="Times New Roman"/>
        <family val="1"/>
      </rPr>
      <t>(2)</t>
    </r>
  </si>
  <si>
    <r>
      <t xml:space="preserve">     2. Chi nghiệp vụ chuyên môn  </t>
    </r>
    <r>
      <rPr>
        <vertAlign val="superscript"/>
        <sz val="13"/>
        <color indexed="18"/>
        <rFont val="Times New Roman"/>
        <family val="1"/>
      </rPr>
      <t>(3)</t>
    </r>
  </si>
  <si>
    <r>
      <t xml:space="preserve">     3. Chi cho mua sắm, sửa chữa lớn </t>
    </r>
    <r>
      <rPr>
        <vertAlign val="superscript"/>
        <sz val="13"/>
        <color indexed="18"/>
        <rFont val="Times New Roman"/>
        <family val="1"/>
      </rPr>
      <t>(4)</t>
    </r>
  </si>
  <si>
    <r>
      <t xml:space="preserve">     4. Các khoản chi khác </t>
    </r>
    <r>
      <rPr>
        <vertAlign val="superscript"/>
        <sz val="13"/>
        <color indexed="18"/>
        <rFont val="Times New Roman"/>
        <family val="1"/>
      </rPr>
      <t>(5)</t>
    </r>
  </si>
  <si>
    <t>Thỉnh giảng</t>
  </si>
  <si>
    <t>Tổng số cán bộ, giáo viên, nhân viên</t>
  </si>
  <si>
    <t>Giáo dục quốc phòng</t>
  </si>
  <si>
    <t>Tiếng dân tộc</t>
  </si>
  <si>
    <t>Giáo dục công dân</t>
  </si>
  <si>
    <t>Nguyên nhân bỏ học</t>
  </si>
  <si>
    <t>Trong đó nữ</t>
  </si>
  <si>
    <t>Loại trường</t>
  </si>
  <si>
    <t>Loại hình</t>
  </si>
  <si>
    <t>Trường quốc tế</t>
  </si>
  <si>
    <t>Đạt mức chất lượng tối thiểu</t>
  </si>
  <si>
    <t>Tên hiệu trưởng:</t>
  </si>
  <si>
    <t>Điện thoại:</t>
  </si>
  <si>
    <t>Có HS hệ khác</t>
  </si>
  <si>
    <t>Fax:</t>
  </si>
  <si>
    <t>Không</t>
  </si>
  <si>
    <t>Địa chỉ trường:</t>
  </si>
  <si>
    <t>Email:</t>
  </si>
  <si>
    <t>Mức độ 1</t>
  </si>
  <si>
    <t>Web:</t>
  </si>
  <si>
    <t>Mức độ 2</t>
  </si>
  <si>
    <t>Số điểm trường phụ</t>
  </si>
  <si>
    <t>…...., ngày…...tháng .....năm 20...</t>
  </si>
  <si>
    <t>Họ tên người báo cáo</t>
  </si>
  <si>
    <t>(*) Dành cho trường không phải trường khuyết tật</t>
  </si>
  <si>
    <t>Có tổ chức dạy nghề PT</t>
  </si>
  <si>
    <t>(**) Dành cho trường không phải trường bán trú, nội trú</t>
  </si>
  <si>
    <t>Có lớp không chuyên</t>
  </si>
  <si>
    <r>
      <t>(1)</t>
    </r>
    <r>
      <rPr>
        <i/>
        <sz val="10"/>
        <color indexed="18"/>
        <rFont val="Times New Roman"/>
        <family val="1"/>
      </rPr>
      <t xml:space="preserve"> Là mã của trường quản lý cơ sở THPT này</t>
    </r>
  </si>
  <si>
    <t xml:space="preserve"> + Học lực yếu kém</t>
  </si>
  <si>
    <t xml:space="preserve"> + Xa trường, đi lại khó khăn</t>
  </si>
  <si>
    <t xml:space="preserve"> + Thiên tai, dịch bệnh</t>
  </si>
  <si>
    <t xml:space="preserve"> + Nguyên nhân khác</t>
  </si>
  <si>
    <t>Trong TS: + Nữ</t>
  </si>
  <si>
    <t xml:space="preserve"> + Dân tộc</t>
  </si>
  <si>
    <t xml:space="preserve"> + Nữ dân tộc</t>
  </si>
  <si>
    <t>Chia ra: Tốt</t>
  </si>
  <si>
    <t>Yếu</t>
  </si>
  <si>
    <t>Chia ra: Giỏi</t>
  </si>
  <si>
    <t xml:space="preserve"> I. Tổng thu phí, lệ phí, khác</t>
  </si>
  <si>
    <t xml:space="preserve"> 2. Thu từ hợp đồng đào tạo,nghiên cứu,…</t>
  </si>
  <si>
    <t xml:space="preserve"> II. Tổng số thu nộp ngân sách</t>
  </si>
  <si>
    <t xml:space="preserve"> III. Tổng số thu được để lại đơn vị (I-II)</t>
  </si>
  <si>
    <t xml:space="preserve"> IV. Kinh phí ngân sách nhà nước cấp</t>
  </si>
  <si>
    <t xml:space="preserve"> I. Chi thường xuyên (mục III+IV.1 của mục A)</t>
  </si>
  <si>
    <t xml:space="preserve"> II. Chi đầu tư phát triển</t>
  </si>
  <si>
    <t xml:space="preserve"> III. Kinh phí chi không thường xuyên (CTMT,...)</t>
  </si>
  <si>
    <t xml:space="preserve"> IV. Chi khác (nếu có)</t>
  </si>
  <si>
    <t>2. Xếp loại cán bộ quản lý</t>
  </si>
  <si>
    <t>1. Xếp loại giáo viên trung học</t>
  </si>
  <si>
    <t xml:space="preserve"> + Học sinh khuyết tật</t>
  </si>
  <si>
    <t>Trong TS: + Hoàn cảnh gia đình khó khăn</t>
  </si>
  <si>
    <r>
      <t>(1)</t>
    </r>
    <r>
      <rPr>
        <i/>
        <sz val="10"/>
        <color indexed="62"/>
        <rFont val="Times New Roman"/>
        <family val="1"/>
      </rPr>
      <t xml:space="preserve"> Học phí, lệ phí bao gồm cả số thu học phí, lệ phí năm trước chuyển sang.</t>
    </r>
  </si>
  <si>
    <r>
      <t>(2)</t>
    </r>
    <r>
      <rPr>
        <i/>
        <sz val="10"/>
        <color indexed="18"/>
        <rFont val="Times New Roman"/>
        <family val="1"/>
      </rPr>
      <t xml:space="preserve"> Gồm các mục: 6000, 6050, 6100, 6150, 6120, 6250, 6300, 6350, 6400, 7150, 7250 của mục lục NSNN</t>
    </r>
  </si>
  <si>
    <r>
      <t>(3)</t>
    </r>
    <r>
      <rPr>
        <i/>
        <sz val="10"/>
        <color indexed="18"/>
        <rFont val="Times New Roman"/>
        <family val="1"/>
      </rPr>
      <t xml:space="preserve"> Gồm các mục: 6500, 6550, 6600, 6650, 6700, 6750, 6800, 6850, 6900, 7000 của mục lục NSNN</t>
    </r>
  </si>
  <si>
    <r>
      <t>(4)</t>
    </r>
    <r>
      <rPr>
        <i/>
        <sz val="10"/>
        <color indexed="18"/>
        <rFont val="Times New Roman"/>
        <family val="1"/>
      </rPr>
      <t xml:space="preserve"> Gồm các mục: 6900, 9000, 9050</t>
    </r>
  </si>
  <si>
    <r>
      <t>(5)</t>
    </r>
    <r>
      <rPr>
        <i/>
        <sz val="10"/>
        <color indexed="18"/>
        <rFont val="Times New Roman"/>
        <family val="1"/>
      </rPr>
      <t xml:space="preserve"> Gồm các mục 9300, 9350, 9400, 8150 của mục lục NSNN hiện hành, không bao gồm các mục trong 3 nhóm mục nói trên.</t>
    </r>
  </si>
  <si>
    <t>ma_danhgia_ns</t>
  </si>
  <si>
    <t>ma_danhgia_dd</t>
  </si>
  <si>
    <t>ma_danhgia_cm</t>
  </si>
  <si>
    <t>Chia ra: - Đạt yêu cầu</t>
  </si>
  <si>
    <t xml:space="preserve"> - Chưa đạt yêu cầu</t>
  </si>
  <si>
    <t>2. Thông tin về lớp học</t>
  </si>
  <si>
    <t>Loại lớp</t>
  </si>
  <si>
    <t>Trong TS: - Lớp có HS khuyết tật học hòa nhập</t>
  </si>
  <si>
    <t xml:space="preserve"> - Lớp học 2 buổi/ngày</t>
  </si>
  <si>
    <t xml:space="preserve"> - Lớp có học sinh học nghề phổ thông</t>
  </si>
  <si>
    <t xml:space="preserve"> + Nhóm nghề Tiểu thủ CN</t>
  </si>
  <si>
    <t xml:space="preserve"> + Nhóm nghề Dịch vụ</t>
  </si>
  <si>
    <t xml:space="preserve"> + Nhóm nghề khác</t>
  </si>
  <si>
    <t>Số lớp theo môn học</t>
  </si>
  <si>
    <t>Trong TS: - Tin học</t>
  </si>
  <si>
    <t xml:space="preserve"> - Tiếng dân tộc</t>
  </si>
  <si>
    <t xml:space="preserve"> - Tiếng Anh</t>
  </si>
  <si>
    <t xml:space="preserve"> - Tiếng Pháp</t>
  </si>
  <si>
    <t xml:space="preserve"> - Tiếng Trung</t>
  </si>
  <si>
    <t xml:space="preserve"> - Tiếng Nga</t>
  </si>
  <si>
    <t xml:space="preserve"> - Ngoại ngữ khác</t>
  </si>
  <si>
    <t>Số lớp theo phân ban</t>
  </si>
  <si>
    <t>Chia ra: - Ban cơ bản</t>
  </si>
  <si>
    <t xml:space="preserve"> - Ban tự nhiên</t>
  </si>
  <si>
    <t xml:space="preserve"> - Ban xã hội</t>
  </si>
  <si>
    <t>Số lớp theo hệ chuyên</t>
  </si>
  <si>
    <t>Chia ra: - Chuyên Ngữ văn</t>
  </si>
  <si>
    <t xml:space="preserve"> - Chuyên Lịch sử</t>
  </si>
  <si>
    <t xml:space="preserve"> - Chuyên Địa lý</t>
  </si>
  <si>
    <t xml:space="preserve"> - Chuyên Tiếng Anh</t>
  </si>
  <si>
    <t xml:space="preserve"> - Chuyên Tiếng Pháp</t>
  </si>
  <si>
    <t xml:space="preserve"> - Chuyên Tiếng Trung</t>
  </si>
  <si>
    <t xml:space="preserve"> - Chuyên Tiếng Nga</t>
  </si>
  <si>
    <t xml:space="preserve"> - Chuyên Ngoại ngữ khác</t>
  </si>
  <si>
    <t xml:space="preserve"> - Chuyên Toán</t>
  </si>
  <si>
    <t xml:space="preserve"> - Chuyên Vật lý</t>
  </si>
  <si>
    <t xml:space="preserve"> - Chuyên Hoá học</t>
  </si>
  <si>
    <t xml:space="preserve"> - Chuyên Sinh học</t>
  </si>
  <si>
    <t xml:space="preserve"> - Chuyên Tin học</t>
  </si>
  <si>
    <t xml:space="preserve"> - Chuyên khác</t>
  </si>
  <si>
    <t xml:space="preserve"> - Số học sinh bỏ học 2 học kỳ </t>
  </si>
  <si>
    <t xml:space="preserve"> - Số học sinh khuyết tật học hoà nhập</t>
  </si>
  <si>
    <t xml:space="preserve"> + Do kỳ thị</t>
  </si>
  <si>
    <t>Không xếp loại</t>
  </si>
  <si>
    <t xml:space="preserve">      Kém</t>
  </si>
  <si>
    <t xml:space="preserve">      Không xếp loại</t>
  </si>
  <si>
    <t xml:space="preserve"> - Học chương trình giáo dục của Bộ GD&amp;ĐT về sức khỏe sinh sản và HIV/AIDS dựa trên kỹ năng sống</t>
  </si>
  <si>
    <t>Số được tập huấn và tham gia giảng dạy về phòng, chống HIV trên nền tảng kỹ năng sống và giáo dục sức khỏe sinh sản.</t>
  </si>
  <si>
    <t>Cán bộ, Giáo viên, Nhân viên</t>
  </si>
  <si>
    <t xml:space="preserve">                 Trong TS:  + Nhóm nghề Nông lâm</t>
  </si>
  <si>
    <t xml:space="preserve">   Trong đó:  Giáo viên</t>
  </si>
  <si>
    <t xml:space="preserve">                    Nhân viên</t>
  </si>
  <si>
    <t>Số học sinh không xếp loại</t>
  </si>
  <si>
    <t>PropertyId</t>
  </si>
  <si>
    <t>RowId</t>
  </si>
  <si>
    <t>C0</t>
  </si>
  <si>
    <t>C13</t>
  </si>
  <si>
    <t>C16</t>
  </si>
  <si>
    <t>C17</t>
  </si>
  <si>
    <t>C18</t>
  </si>
  <si>
    <t>C19</t>
  </si>
  <si>
    <t>C20</t>
  </si>
  <si>
    <t>C21</t>
  </si>
  <si>
    <t>C14</t>
  </si>
  <si>
    <t>C15</t>
  </si>
  <si>
    <t>2.1 Thông tin về học sinh người nước ngoài</t>
  </si>
  <si>
    <t>3.1 Đánh giá học sinh nước ngoài</t>
  </si>
  <si>
    <t>4. Đánh giá môn học học sinh nước ngoài</t>
  </si>
  <si>
    <t>5. Đánh giá cán bộ, giáo viên, nhân viên người nước ngoài</t>
  </si>
  <si>
    <t>4. Mức thu học phí của nhà trường</t>
  </si>
  <si>
    <t>Mức thu</t>
  </si>
  <si>
    <t>4.1 Học sinh THPT</t>
  </si>
  <si>
    <t>5. Thống kê số liệu về nước sạch và vệ sinh môi trường trong trường học</t>
  </si>
  <si>
    <t>Năm trước</t>
  </si>
  <si>
    <t>Năm nay</t>
  </si>
  <si>
    <t>5.1 Kinh phí hàng năm dành cho công tác Nước sạch - Vệ sinh môi trường</t>
  </si>
  <si>
    <t>5.2 Số công trình Nước sạch - Vệ sinh môi trường của nhà trường</t>
  </si>
  <si>
    <t>5.3 Số công trình Nước sạch xây mới</t>
  </si>
  <si>
    <t>5.4 Số công trình Nước sạch được nâng cấp</t>
  </si>
  <si>
    <t>5.5 Số công trình Vệ sinh xây mới</t>
  </si>
  <si>
    <t>5.6 Số công trình Vệ sinh nâng cấp</t>
  </si>
  <si>
    <t>5.7 Số đợt truyền thông về Nước sạch - Vệ sinh môi trường</t>
  </si>
  <si>
    <t>5.8 Số lớp tập huấn về Nước sạch - Vệ sinh môi trường</t>
  </si>
  <si>
    <t>Đơn vị sự nghiệp</t>
  </si>
  <si>
    <t>2. Tự đảm bảo một phần chi phí hoạt động</t>
  </si>
  <si>
    <t>3. Tự đảm bảo chi phí</t>
  </si>
  <si>
    <t>Phiên bản 4.0.1 - T 5-2015</t>
  </si>
  <si>
    <t>Giatri</t>
  </si>
  <si>
    <t>1. Thông tin định dạng trường</t>
  </si>
  <si>
    <r>
      <t xml:space="preserve">Mã trực thuộc </t>
    </r>
    <r>
      <rPr>
        <i/>
        <vertAlign val="superscript"/>
        <sz val="13"/>
        <rFont val="Times New Roman"/>
        <family val="1"/>
      </rPr>
      <t>(1)</t>
    </r>
  </si>
  <si>
    <t>Đơn vị tính :  đồng</t>
  </si>
  <si>
    <t>Thuộc vùng đặc biệt khó khăn</t>
  </si>
  <si>
    <t>Dạy học 2 buổi/ngày</t>
  </si>
  <si>
    <t>Có học sinh khuyết tật</t>
  </si>
  <si>
    <t>Có học sinh bán trú</t>
  </si>
  <si>
    <t>Có chi bộ đảng</t>
  </si>
  <si>
    <t>Đạt chuẩn quốc gia</t>
  </si>
  <si>
    <t>Có học sinh nội trú</t>
  </si>
  <si>
    <t xml:space="preserve"> - Không xếp loại</t>
  </si>
  <si>
    <t>1. NSNN đảm bảo toàn bộ chi phí hoạt động</t>
  </si>
  <si>
    <t>4. Thông tin về nhân sự</t>
  </si>
  <si>
    <t>Nhân sự</t>
  </si>
  <si>
    <t>* Số Đảng viên</t>
  </si>
  <si>
    <t>Chia ra: - Đảng viên là giáo viên</t>
  </si>
  <si>
    <t xml:space="preserve"> - Đảng viên là cán bộ quản lý</t>
  </si>
  <si>
    <t xml:space="preserve"> - Đảng viên là nhân viên</t>
  </si>
  <si>
    <t>4.1. Giáo viên</t>
  </si>
  <si>
    <t>Số giáo viên chia theo chuẩn đào tạo</t>
  </si>
  <si>
    <t>Chia ra: - Trên chuẩn</t>
  </si>
  <si>
    <t xml:space="preserve"> - Đạt chuẩn</t>
  </si>
  <si>
    <t xml:space="preserve"> - Chưa đạt chuẩn</t>
  </si>
  <si>
    <t>Tham gia bồi dưỡng  thường xuyên</t>
  </si>
  <si>
    <t>Số giáo viên chia theo trình độ đào tạo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</si>
  <si>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</si>
  <si>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</si>
  <si>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</si>
  <si>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</si>
  <si>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</si>
  <si>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</si>
  <si>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</si>
  <si>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</si>
  <si>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</si>
  <si>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Số giáo viên dạy theo môn học</t>
  </si>
  <si>
    <t>Chia ra: - Thể dục</t>
  </si>
  <si>
    <t xml:space="preserve"> - Tin học</t>
  </si>
  <si>
    <t xml:space="preserve"> - Tiếng Pháp </t>
  </si>
  <si>
    <t xml:space="preserve"> - Ngữ Văn </t>
  </si>
  <si>
    <t xml:space="preserve"> - Lịch sử</t>
  </si>
  <si>
    <t xml:space="preserve"> - Địa lý</t>
  </si>
  <si>
    <t xml:space="preserve"> - Toán học</t>
  </si>
  <si>
    <t xml:space="preserve"> - Vật lý</t>
  </si>
  <si>
    <t xml:space="preserve"> - Hóa học</t>
  </si>
  <si>
    <t xml:space="preserve"> - Sinh học</t>
  </si>
  <si>
    <t xml:space="preserve"> - Giáo dục công dân</t>
  </si>
  <si>
    <t xml:space="preserve"> - Giáo dục quốc phòng</t>
  </si>
  <si>
    <t xml:space="preserve"> - Kỹ thuật công nghiệp</t>
  </si>
  <si>
    <t xml:space="preserve"> - Kỹ thuật nông nghiệp</t>
  </si>
  <si>
    <t xml:space="preserve"> - Công nghệ</t>
  </si>
  <si>
    <t xml:space="preserve"> - Môn học khác</t>
  </si>
  <si>
    <t>4.2 Số giáo viên chuyên trách Đoàn</t>
  </si>
  <si>
    <t>4.3 Cán bộ quản lý</t>
  </si>
  <si>
    <t>Chia ra: - Hiệu trưởng</t>
  </si>
  <si>
    <t xml:space="preserve"> - Phó hiệu trưởng</t>
  </si>
  <si>
    <t>Trình độ đào tạo Hiệu trưởng</t>
  </si>
  <si>
    <t>Trình độ đào tạo Phó Hiệu trưởng</t>
  </si>
  <si>
    <t>4.4 Nhân viên</t>
  </si>
  <si>
    <r>
      <t xml:space="preserve">Chia ra: - Văn phòng  </t>
    </r>
    <r>
      <rPr>
        <vertAlign val="superscript"/>
        <sz val="12"/>
        <rFont val="Times New Roman"/>
        <family val="1"/>
      </rPr>
      <t>(*)</t>
    </r>
  </si>
  <si>
    <t>Trong đó: - Nhân viên kế toán</t>
  </si>
  <si>
    <t xml:space="preserve">                 - Nhân viên y tế</t>
  </si>
  <si>
    <t xml:space="preserve"> - Thư viện</t>
  </si>
  <si>
    <t xml:space="preserve"> - Thiết bị</t>
  </si>
  <si>
    <t xml:space="preserve"> - Bảo vệ</t>
  </si>
  <si>
    <t xml:space="preserve">  - Nhân viên thí nghiệm</t>
  </si>
  <si>
    <t xml:space="preserve">  - Nhân viên KT nghiệp vụ (6)</t>
  </si>
  <si>
    <t xml:space="preserve"> - Nhân viên khác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</si>
  <si>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</si>
  <si>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 xml:space="preserve">      (6) Gồm những người hướng dẫn nghề trong các trường, xưởng trường</t>
  </si>
  <si>
    <t>4B. Thông tin về nhân sự</t>
  </si>
  <si>
    <t>Người NN</t>
  </si>
  <si>
    <t>Tổng số NN</t>
  </si>
  <si>
    <t>Nữ NN</t>
  </si>
  <si>
    <t>Ngừoi NN</t>
  </si>
  <si>
    <t>Nữ người NN</t>
  </si>
  <si>
    <t>4B.1Giáo viên</t>
  </si>
  <si>
    <t>Sốgiáo viên chia theo chuẩn nghề nghiệp</t>
  </si>
  <si>
    <t>-Xuất sắc</t>
  </si>
  <si>
    <t>-Khá</t>
  </si>
  <si>
    <t>-Trung bình</t>
  </si>
  <si>
    <t>-Kém</t>
  </si>
  <si>
    <t>4B.3 Cán bộ quản lý</t>
  </si>
  <si>
    <t>CBQL được đào tạo quản lý, chính trị</t>
  </si>
  <si>
    <r>
      <t>-</t>
    </r>
    <r>
      <rPr>
        <b/>
        <sz val="12"/>
        <rFont val="Times New Roman"/>
        <family val="1"/>
      </rPr>
      <t xml:space="preserve"> Trình độ quản lý nhà nước</t>
    </r>
  </si>
  <si>
    <t>Chia ra: + Chuyên viên và tương đương</t>
  </si>
  <si>
    <t xml:space="preserve">         + Chuyên viên chính và tương đương</t>
  </si>
  <si>
    <t xml:space="preserve">         + Chuyên viên cao cấp và tương đương</t>
  </si>
  <si>
    <t xml:space="preserve"> - Trình độ quản lý giáo dục</t>
  </si>
  <si>
    <t>Chia ra:      + Chứng chỉ</t>
  </si>
  <si>
    <t>+Cử nhân</t>
  </si>
  <si>
    <t>+Trên Đại học</t>
  </si>
  <si>
    <t xml:space="preserve"> - Trình độ lý luận chính trị</t>
  </si>
  <si>
    <t>Chia ra:       - Sơ cấp</t>
  </si>
  <si>
    <t xml:space="preserve"> - Cử nhân</t>
  </si>
  <si>
    <t xml:space="preserve"> - Cao cấp</t>
  </si>
  <si>
    <t>4B. 4 Trình độ tin học, ngoại ngữ.</t>
  </si>
  <si>
    <t>Nội dung</t>
  </si>
  <si>
    <t>Chia theo trình độ</t>
  </si>
  <si>
    <t>A</t>
  </si>
  <si>
    <t>B</t>
  </si>
  <si>
    <t>C</t>
  </si>
  <si>
    <t>Ngoại ngữ B1</t>
  </si>
  <si>
    <t>Ngoại ngữ B2</t>
  </si>
  <si>
    <t>Ngoại ngữ C1</t>
  </si>
  <si>
    <t>Ngoại ngữ C2</t>
  </si>
  <si>
    <t>Cao đẳng</t>
  </si>
  <si>
    <t>Đại học</t>
  </si>
  <si>
    <t>Trên Đại học</t>
  </si>
  <si>
    <t>Trình độ tin học</t>
  </si>
  <si>
    <t>Chia ra: -Cán bộ quản lý</t>
  </si>
  <si>
    <t xml:space="preserve">            - Giáo viên</t>
  </si>
  <si>
    <t xml:space="preserve">            -Nhân viên</t>
  </si>
  <si>
    <t>Trình độ ngoại ngữ</t>
  </si>
  <si>
    <t>4B. 5 Phân loại giáo viên theo môn học</t>
  </si>
  <si>
    <t xml:space="preserve"> Tin học</t>
  </si>
  <si>
    <t>Tiếng Anh</t>
  </si>
  <si>
    <t xml:space="preserve">Tiếng Pháp </t>
  </si>
  <si>
    <t>Tiếng Trung</t>
  </si>
  <si>
    <t>Tiếng Nga</t>
  </si>
  <si>
    <t>Ngoại ngữ khác</t>
  </si>
  <si>
    <t xml:space="preserve"> Ngữ Văn </t>
  </si>
  <si>
    <t xml:space="preserve"> Lịch sử</t>
  </si>
  <si>
    <t xml:space="preserve"> Địa lý</t>
  </si>
  <si>
    <t>Hóa học</t>
  </si>
  <si>
    <t>GD công dân</t>
  </si>
  <si>
    <t>GD quốc phòng</t>
  </si>
  <si>
    <t>Kỹ thuật công nghiệp</t>
  </si>
  <si>
    <t>Kỹ thuật nông nghiệp</t>
  </si>
  <si>
    <t>Môn học khác</t>
  </si>
  <si>
    <t>Số giáo viên chia theo chuẩn nghề nghiệp</t>
  </si>
  <si>
    <t>Chia ra: + Loại xuất sắc</t>
  </si>
  <si>
    <t xml:space="preserve">            + Loại khá</t>
  </si>
  <si>
    <t xml:space="preserve">            + Loại trung bình</t>
  </si>
  <si>
    <t xml:space="preserve"> - Chưa đạt chuẩn- loại kém</t>
  </si>
  <si>
    <t>Học sinh chính sách</t>
  </si>
  <si>
    <t>Nữ d.tộc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</si>
  <si>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</si>
  <si>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t xml:space="preserve"> Tổng số học sinh được miễn học phí (*)</t>
  </si>
  <si>
    <t>Chia ra:   - Con của người có  công</t>
  </si>
  <si>
    <t xml:space="preserve">               - Con anh hùng</t>
  </si>
  <si>
    <t xml:space="preserve">               - Con liệt sỹ</t>
  </si>
  <si>
    <t xml:space="preserve">               - Con thương binh, con người hưởng chế độ như thương binh, con bệnh binh, con người hoạt động cách mạng bị nhiễm chất độc hóa học</t>
  </si>
  <si>
    <t xml:space="preserve">               - Mồ côi cả cha, mẹ </t>
  </si>
  <si>
    <t xml:space="preserve">               - Khuyết tật, thuộc diện hộ nghèo hoặc cận nghèo theo quy định</t>
  </si>
  <si>
    <t xml:space="preserve">               - Bị bỏ rơi, mất nguồn nuôi dưỡng</t>
  </si>
  <si>
    <t xml:space="preserve">               - Có cha mẹ thuộc diện hộ nghèo theo quy định</t>
  </si>
  <si>
    <t xml:space="preserve">              - Con của hạ SQ và BS, CS đang phục vụ có thời hạn trong LLVTg nhân dân</t>
  </si>
  <si>
    <t xml:space="preserve">             - HS người dân tộc rất ít người, ở vùng có điều kiện KT-XH KK và ĐBKK</t>
  </si>
  <si>
    <t xml:space="preserve">              - Khác</t>
  </si>
  <si>
    <t xml:space="preserve"> Tổng số học sinh được giảm học phí (*)</t>
  </si>
  <si>
    <t>Chia ra:  - Có cha mẹ là cán bộ, công nhân, viên chức bị tai nạn lao động và mắc bệnh nghề nghiệp được hưởng trợ cấp thường xuyên</t>
  </si>
  <si>
    <t xml:space="preserve">              - Học sinh người DTTS (không thuộc diện rất ít người), ở vùng có điều kiện KT-XH khó khăn và ĐBKK</t>
  </si>
  <si>
    <t xml:space="preserve">              - Có cha mẹ thuộc hộ cận nghèo theo quy định</t>
  </si>
  <si>
    <t xml:space="preserve"> Tổng số HS được hỗ trợ chi phí học tập(*)</t>
  </si>
  <si>
    <t xml:space="preserve">Chia ra:  - Mồ côi cả cha, mẹ </t>
  </si>
  <si>
    <t xml:space="preserve">              - Bị tàn tật, khuyết tật thuộc diện hộ cận nghèo theo quy định</t>
  </si>
  <si>
    <t xml:space="preserve">              - Có cha mẹ thuộc diện hộ nghèo theo quy định</t>
  </si>
  <si>
    <t>(*) Con liệt sĩ, thương binh, bệnh binh; học sinh nhiễm chất độc da cam, hộ nghèo,...</t>
  </si>
  <si>
    <t>(**) Cách tính : Lấy năm khai giảng trừ đi năm sinh. Ví dụ: Một học sinh sinh năm 2006 thì năm học 2012-2013 có độ tuổi là 2012-2006=6; tổng số học sinh chia theo độ tuổi phải bằng tổng số học sinh, học sinh nữ, học sinh dân tộc ở mục 3.</t>
  </si>
  <si>
    <t xml:space="preserve"> - Số học sinh biết bơi</t>
  </si>
  <si>
    <t>Xã Phượng Sơn</t>
  </si>
  <si>
    <t/>
  </si>
  <si>
    <t>thptlucngan3.edu.vn</t>
  </si>
  <si>
    <t>C10</t>
  </si>
  <si>
    <t>C11</t>
  </si>
  <si>
    <t>C12</t>
  </si>
  <si>
    <t>tshs_dmlop</t>
  </si>
  <si>
    <r>
      <t xml:space="preserve"> - Số học sinh diện chính sách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>(*)</t>
    </r>
  </si>
  <si>
    <t>Trong TS: + Con liệt sĩ</t>
  </si>
  <si>
    <t xml:space="preserve"> + Con thương binh</t>
  </si>
  <si>
    <t xml:space="preserve"> + Con hộ nghèo</t>
  </si>
  <si>
    <t xml:space="preserve"> + Con hộ nghèo thuộc CT135</t>
  </si>
  <si>
    <t xml:space="preserve"> + Mồ côi cả cha lẫn mẹ</t>
  </si>
  <si>
    <t xml:space="preserve"> + Vùng đặc biệt khó khăn</t>
  </si>
  <si>
    <t xml:space="preserve"> + Diện chính sách khác</t>
  </si>
  <si>
    <t>so_chuyendi</t>
  </si>
  <si>
    <t>so_chuyenden</t>
  </si>
  <si>
    <t>so_khuyettat</t>
  </si>
  <si>
    <t>so_hocHIV</t>
  </si>
  <si>
    <t>so_bohoc</t>
  </si>
  <si>
    <t>so_ktbohoc</t>
  </si>
  <si>
    <t>ma_kqcn</t>
  </si>
  <si>
    <t>Trường THPT Phan Bội Châu</t>
  </si>
  <si>
    <t>67000709</t>
  </si>
  <si>
    <t>2021-2022</t>
  </si>
  <si>
    <t>Đăk Nông</t>
  </si>
  <si>
    <t>Vương Xuân Trung</t>
  </si>
  <si>
    <t>Huyện Cư Jút</t>
  </si>
  <si>
    <t>c3phanboichau.daknong@moet.edu.vn</t>
  </si>
  <si>
    <t>02613601579</t>
  </si>
</sst>
</file>

<file path=xl/styles.xml><?xml version="1.0" encoding="utf-8"?>
<styleSheet xmlns="http://schemas.openxmlformats.org/spreadsheetml/2006/main">
  <numFmts count="4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m/dd/yy"/>
    <numFmt numFmtId="196" formatCode="[$€-2]\ #,##0.00_);[Red]\([$€-2]\ #,##0.00\)"/>
    <numFmt numFmtId="197" formatCode="#,##0\ \ "/>
    <numFmt numFmtId="198" formatCode="0;\-0;@"/>
    <numFmt numFmtId="199" formatCode="0;\-0;;@"/>
    <numFmt numFmtId="200" formatCode="#,##0.000"/>
    <numFmt numFmtId="201" formatCode="0.000"/>
  </numFmts>
  <fonts count="64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ahoma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name val="Times New Roman"/>
      <family val="1"/>
    </font>
    <font>
      <b/>
      <sz val="16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56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i/>
      <vertAlign val="superscript"/>
      <sz val="10"/>
      <color indexed="18"/>
      <name val="Times New Roman"/>
      <family val="1"/>
    </font>
    <font>
      <vertAlign val="superscript"/>
      <sz val="13"/>
      <color indexed="18"/>
      <name val="Times New Roman"/>
      <family val="1"/>
    </font>
    <font>
      <sz val="12"/>
      <color indexed="12"/>
      <name val="Times New Roman"/>
      <family val="1"/>
    </font>
    <font>
      <i/>
      <sz val="13"/>
      <name val="Times New Roman"/>
      <family val="1"/>
    </font>
    <font>
      <i/>
      <vertAlign val="superscript"/>
      <sz val="13"/>
      <name val="Times New Roman"/>
      <family val="1"/>
    </font>
    <font>
      <u val="single"/>
      <sz val="12"/>
      <name val="Times New Roman"/>
      <family val="1"/>
    </font>
    <font>
      <sz val="10"/>
      <color indexed="62"/>
      <name val="Times New Roman"/>
      <family val="1"/>
    </font>
    <font>
      <sz val="12"/>
      <color indexed="10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.VnTime"/>
      <family val="2"/>
    </font>
    <font>
      <b/>
      <sz val="10"/>
      <color indexed="62"/>
      <name val="Times New Roman"/>
      <family val="1"/>
    </font>
    <font>
      <b/>
      <sz val="8"/>
      <name val="Tahoma"/>
      <family val="2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b/>
      <i/>
      <sz val="11"/>
      <name val="Times New Roman"/>
      <family val="1"/>
    </font>
    <font>
      <sz val="8.25"/>
      <color indexed="8"/>
      <name val="Microsoft Sans Serif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b/>
      <sz val="8"/>
      <name val=".VnTim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00102615356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 style="hair"/>
      <bottom style="medium"/>
    </border>
    <border>
      <left style="medium"/>
      <right style="thin"/>
      <top style="medium"/>
      <bottom style="thin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1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7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24" borderId="0" xfId="0" applyFont="1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/>
      <protection/>
    </xf>
    <xf numFmtId="0" fontId="8" fillId="24" borderId="0" xfId="0" applyFont="1" applyFill="1" applyBorder="1" applyAlignment="1" applyProtection="1">
      <alignment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horizontal="center" vertical="top"/>
      <protection/>
    </xf>
    <xf numFmtId="0" fontId="11" fillId="0" borderId="10" xfId="0" applyFont="1" applyBorder="1" applyAlignment="1" applyProtection="1">
      <alignment/>
      <protection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3" fontId="14" fillId="0" borderId="16" xfId="0" applyNumberFormat="1" applyFont="1" applyBorder="1" applyAlignment="1" applyProtection="1">
      <alignment/>
      <protection/>
    </xf>
    <xf numFmtId="0" fontId="7" fillId="2" borderId="15" xfId="0" applyFont="1" applyFill="1" applyBorder="1" applyAlignment="1" applyProtection="1">
      <alignment vertical="center" wrapText="1"/>
      <protection/>
    </xf>
    <xf numFmtId="0" fontId="13" fillId="2" borderId="14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4" fillId="0" borderId="17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14" fillId="0" borderId="17" xfId="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2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3" fillId="0" borderId="13" xfId="0" applyFont="1" applyBorder="1" applyAlignment="1" applyProtection="1">
      <alignment/>
      <protection locked="0"/>
    </xf>
    <xf numFmtId="0" fontId="18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3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9" fillId="2" borderId="23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52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" fontId="4" fillId="24" borderId="24" xfId="0" applyNumberFormat="1" applyFont="1" applyFill="1" applyBorder="1" applyAlignment="1" applyProtection="1">
      <alignment/>
      <protection/>
    </xf>
    <xf numFmtId="1" fontId="4" fillId="24" borderId="25" xfId="0" applyNumberFormat="1" applyFont="1" applyFill="1" applyBorder="1" applyAlignment="1" applyProtection="1">
      <alignment/>
      <protection/>
    </xf>
    <xf numFmtId="1" fontId="4" fillId="24" borderId="26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14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 applyProtection="1">
      <alignment/>
      <protection/>
    </xf>
    <xf numFmtId="0" fontId="17" fillId="25" borderId="30" xfId="0" applyFont="1" applyFill="1" applyBorder="1" applyAlignment="1" applyProtection="1">
      <alignment horizontal="left" indent="2"/>
      <protection/>
    </xf>
    <xf numFmtId="0" fontId="17" fillId="25" borderId="31" xfId="0" applyFont="1" applyFill="1" applyBorder="1" applyAlignment="1" applyProtection="1">
      <alignment horizontal="left" indent="2"/>
      <protection/>
    </xf>
    <xf numFmtId="0" fontId="17" fillId="25" borderId="32" xfId="0" applyFont="1" applyFill="1" applyBorder="1" applyAlignment="1" applyProtection="1">
      <alignment horizontal="left" indent="2"/>
      <protection/>
    </xf>
    <xf numFmtId="0" fontId="17" fillId="25" borderId="33" xfId="0" applyFont="1" applyFill="1" applyBorder="1" applyAlignment="1" applyProtection="1">
      <alignment horizontal="left" indent="1"/>
      <protection/>
    </xf>
    <xf numFmtId="0" fontId="17" fillId="25" borderId="30" xfId="0" applyFont="1" applyFill="1" applyBorder="1" applyAlignment="1" applyProtection="1">
      <alignment horizontal="left" indent="4"/>
      <protection/>
    </xf>
    <xf numFmtId="0" fontId="17" fillId="25" borderId="31" xfId="0" applyFont="1" applyFill="1" applyBorder="1" applyAlignment="1" applyProtection="1">
      <alignment horizontal="left" indent="4"/>
      <protection/>
    </xf>
    <xf numFmtId="0" fontId="7" fillId="26" borderId="34" xfId="0" applyFont="1" applyFill="1" applyBorder="1" applyAlignment="1" applyProtection="1">
      <alignment horizontal="center" vertical="center" wrapText="1"/>
      <protection/>
    </xf>
    <xf numFmtId="0" fontId="7" fillId="26" borderId="35" xfId="0" applyFont="1" applyFill="1" applyBorder="1" applyAlignment="1" applyProtection="1">
      <alignment horizontal="center" vertical="center" wrapText="1"/>
      <protection/>
    </xf>
    <xf numFmtId="0" fontId="16" fillId="26" borderId="15" xfId="0" applyFont="1" applyFill="1" applyBorder="1" applyAlignment="1" applyProtection="1">
      <alignment horizontal="left"/>
      <protection/>
    </xf>
    <xf numFmtId="0" fontId="16" fillId="26" borderId="33" xfId="0" applyFont="1" applyFill="1" applyBorder="1" applyAlignment="1" applyProtection="1">
      <alignment horizontal="left"/>
      <protection/>
    </xf>
    <xf numFmtId="0" fontId="17" fillId="26" borderId="30" xfId="0" applyFont="1" applyFill="1" applyBorder="1" applyAlignment="1" applyProtection="1">
      <alignment horizontal="left" indent="2"/>
      <protection/>
    </xf>
    <xf numFmtId="0" fontId="17" fillId="26" borderId="31" xfId="0" applyFont="1" applyFill="1" applyBorder="1" applyAlignment="1" applyProtection="1">
      <alignment horizontal="left" indent="2"/>
      <protection/>
    </xf>
    <xf numFmtId="0" fontId="16" fillId="26" borderId="15" xfId="0" applyFont="1" applyFill="1" applyBorder="1" applyAlignment="1" applyProtection="1">
      <alignment horizontal="left" vertical="center" wrapText="1"/>
      <protection/>
    </xf>
    <xf numFmtId="0" fontId="16" fillId="26" borderId="36" xfId="0" applyFont="1" applyFill="1" applyBorder="1" applyAlignment="1" applyProtection="1">
      <alignment horizontal="left" vertical="center"/>
      <protection/>
    </xf>
    <xf numFmtId="0" fontId="16" fillId="26" borderId="37" xfId="0" applyFont="1" applyFill="1" applyBorder="1" applyAlignment="1" applyProtection="1">
      <alignment horizontal="left" vertical="center"/>
      <protection/>
    </xf>
    <xf numFmtId="0" fontId="24" fillId="25" borderId="38" xfId="0" applyFont="1" applyFill="1" applyBorder="1" applyAlignment="1">
      <alignment horizontal="left" wrapText="1" indent="1"/>
    </xf>
    <xf numFmtId="0" fontId="25" fillId="25" borderId="39" xfId="0" applyFont="1" applyFill="1" applyBorder="1" applyAlignment="1">
      <alignment horizontal="left" wrapText="1" indent="6"/>
    </xf>
    <xf numFmtId="0" fontId="25" fillId="25" borderId="40" xfId="0" applyFont="1" applyFill="1" applyBorder="1" applyAlignment="1">
      <alignment horizontal="left" wrapText="1" indent="6"/>
    </xf>
    <xf numFmtId="0" fontId="25" fillId="25" borderId="41" xfId="0" applyFont="1" applyFill="1" applyBorder="1" applyAlignment="1">
      <alignment horizontal="left" wrapText="1" indent="6"/>
    </xf>
    <xf numFmtId="0" fontId="24" fillId="25" borderId="38" xfId="0" applyFont="1" applyFill="1" applyBorder="1" applyAlignment="1">
      <alignment horizontal="left" wrapText="1" indent="3"/>
    </xf>
    <xf numFmtId="0" fontId="25" fillId="25" borderId="39" xfId="0" applyFont="1" applyFill="1" applyBorder="1" applyAlignment="1">
      <alignment horizontal="left" wrapText="1" indent="8"/>
    </xf>
    <xf numFmtId="0" fontId="25" fillId="25" borderId="42" xfId="0" applyFont="1" applyFill="1" applyBorder="1" applyAlignment="1">
      <alignment horizontal="left" wrapText="1" indent="6"/>
    </xf>
    <xf numFmtId="0" fontId="5" fillId="25" borderId="43" xfId="0" applyFont="1" applyFill="1" applyBorder="1" applyAlignment="1">
      <alignment/>
    </xf>
    <xf numFmtId="0" fontId="3" fillId="0" borderId="25" xfId="0" applyFont="1" applyFill="1" applyBorder="1" applyAlignment="1" applyProtection="1">
      <alignment/>
      <protection locked="0"/>
    </xf>
    <xf numFmtId="1" fontId="4" fillId="0" borderId="24" xfId="0" applyNumberFormat="1" applyFont="1" applyFill="1" applyBorder="1" applyAlignment="1" applyProtection="1">
      <alignment/>
      <protection/>
    </xf>
    <xf numFmtId="0" fontId="3" fillId="0" borderId="44" xfId="0" applyFont="1" applyFill="1" applyBorder="1" applyAlignment="1" applyProtection="1">
      <alignment/>
      <protection locked="0"/>
    </xf>
    <xf numFmtId="1" fontId="4" fillId="0" borderId="25" xfId="0" applyNumberFormat="1" applyFont="1" applyFill="1" applyBorder="1" applyAlignment="1" applyProtection="1">
      <alignment/>
      <protection/>
    </xf>
    <xf numFmtId="1" fontId="4" fillId="0" borderId="26" xfId="0" applyNumberFormat="1" applyFont="1" applyFill="1" applyBorder="1" applyAlignment="1" applyProtection="1">
      <alignment/>
      <protection/>
    </xf>
    <xf numFmtId="0" fontId="3" fillId="0" borderId="45" xfId="0" applyFont="1" applyFill="1" applyBorder="1" applyAlignment="1" applyProtection="1">
      <alignment/>
      <protection locked="0"/>
    </xf>
    <xf numFmtId="0" fontId="3" fillId="0" borderId="46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3" fillId="0" borderId="47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/>
      <protection locked="0"/>
    </xf>
    <xf numFmtId="0" fontId="3" fillId="0" borderId="49" xfId="0" applyFont="1" applyFill="1" applyBorder="1" applyAlignment="1" applyProtection="1">
      <alignment/>
      <protection locked="0"/>
    </xf>
    <xf numFmtId="0" fontId="3" fillId="0" borderId="50" xfId="0" applyFont="1" applyFill="1" applyBorder="1" applyAlignment="1" applyProtection="1">
      <alignment/>
      <protection locked="0"/>
    </xf>
    <xf numFmtId="0" fontId="3" fillId="0" borderId="5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52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 applyProtection="1">
      <alignment/>
      <protection locked="0"/>
    </xf>
    <xf numFmtId="0" fontId="4" fillId="26" borderId="15" xfId="0" applyFont="1" applyFill="1" applyBorder="1" applyAlignment="1">
      <alignment horizontal="left" vertical="center"/>
    </xf>
    <xf numFmtId="1" fontId="4" fillId="26" borderId="13" xfId="0" applyNumberFormat="1" applyFont="1" applyFill="1" applyBorder="1" applyAlignment="1" applyProtection="1">
      <alignment/>
      <protection/>
    </xf>
    <xf numFmtId="1" fontId="4" fillId="26" borderId="53" xfId="0" applyNumberFormat="1" applyFont="1" applyFill="1" applyBorder="1" applyAlignment="1" applyProtection="1">
      <alignment/>
      <protection/>
    </xf>
    <xf numFmtId="1" fontId="4" fillId="26" borderId="14" xfId="0" applyNumberFormat="1" applyFont="1" applyFill="1" applyBorder="1" applyAlignment="1" applyProtection="1">
      <alignment/>
      <protection/>
    </xf>
    <xf numFmtId="0" fontId="5" fillId="26" borderId="15" xfId="0" applyFont="1" applyFill="1" applyBorder="1" applyAlignment="1">
      <alignment horizontal="left" vertical="center" wrapText="1"/>
    </xf>
    <xf numFmtId="0" fontId="4" fillId="26" borderId="13" xfId="0" applyFont="1" applyFill="1" applyBorder="1" applyAlignment="1" applyProtection="1">
      <alignment/>
      <protection/>
    </xf>
    <xf numFmtId="0" fontId="57" fillId="26" borderId="15" xfId="0" applyFont="1" applyFill="1" applyBorder="1" applyAlignment="1">
      <alignment vertical="center"/>
    </xf>
    <xf numFmtId="0" fontId="4" fillId="26" borderId="14" xfId="0" applyFont="1" applyFill="1" applyBorder="1" applyAlignment="1" applyProtection="1">
      <alignment/>
      <protection/>
    </xf>
    <xf numFmtId="0" fontId="5" fillId="26" borderId="15" xfId="0" applyFont="1" applyFill="1" applyBorder="1" applyAlignment="1">
      <alignment horizontal="left" vertical="center" wrapText="1" indent="3"/>
    </xf>
    <xf numFmtId="0" fontId="3" fillId="26" borderId="25" xfId="0" applyFont="1" applyFill="1" applyBorder="1" applyAlignment="1" applyProtection="1">
      <alignment/>
      <protection locked="0"/>
    </xf>
    <xf numFmtId="1" fontId="4" fillId="26" borderId="48" xfId="0" applyNumberFormat="1" applyFont="1" applyFill="1" applyBorder="1" applyAlignment="1" applyProtection="1">
      <alignment/>
      <protection/>
    </xf>
    <xf numFmtId="1" fontId="4" fillId="26" borderId="25" xfId="0" applyNumberFormat="1" applyFont="1" applyFill="1" applyBorder="1" applyAlignment="1" applyProtection="1">
      <alignment/>
      <protection/>
    </xf>
    <xf numFmtId="1" fontId="4" fillId="26" borderId="26" xfId="0" applyNumberFormat="1" applyFont="1" applyFill="1" applyBorder="1" applyAlignment="1" applyProtection="1">
      <alignment/>
      <protection/>
    </xf>
    <xf numFmtId="1" fontId="4" fillId="26" borderId="50" xfId="0" applyNumberFormat="1" applyFont="1" applyFill="1" applyBorder="1" applyAlignment="1" applyProtection="1">
      <alignment/>
      <protection/>
    </xf>
    <xf numFmtId="0" fontId="9" fillId="26" borderId="54" xfId="0" applyFont="1" applyFill="1" applyBorder="1" applyAlignment="1">
      <alignment vertical="center"/>
    </xf>
    <xf numFmtId="0" fontId="9" fillId="26" borderId="11" xfId="0" applyFont="1" applyFill="1" applyBorder="1" applyAlignment="1">
      <alignment vertical="center"/>
    </xf>
    <xf numFmtId="0" fontId="9" fillId="26" borderId="13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 wrapText="1"/>
    </xf>
    <xf numFmtId="0" fontId="3" fillId="25" borderId="55" xfId="0" applyFont="1" applyFill="1" applyBorder="1" applyAlignment="1" applyProtection="1">
      <alignment horizontal="left" indent="1"/>
      <protection/>
    </xf>
    <xf numFmtId="0" fontId="3" fillId="25" borderId="30" xfId="0" applyFont="1" applyFill="1" applyBorder="1" applyAlignment="1" applyProtection="1">
      <alignment horizontal="left" indent="5"/>
      <protection/>
    </xf>
    <xf numFmtId="0" fontId="3" fillId="25" borderId="56" xfId="0" applyFont="1" applyFill="1" applyBorder="1" applyAlignment="1" applyProtection="1">
      <alignment horizontal="left" indent="5"/>
      <protection/>
    </xf>
    <xf numFmtId="0" fontId="3" fillId="0" borderId="57" xfId="0" applyFont="1" applyFill="1" applyBorder="1" applyAlignment="1" applyProtection="1">
      <alignment/>
      <protection locked="0"/>
    </xf>
    <xf numFmtId="0" fontId="3" fillId="0" borderId="58" xfId="0" applyFont="1" applyFill="1" applyBorder="1" applyAlignment="1" applyProtection="1">
      <alignment/>
      <protection locked="0"/>
    </xf>
    <xf numFmtId="0" fontId="3" fillId="0" borderId="59" xfId="0" applyFont="1" applyFill="1" applyBorder="1" applyAlignment="1" applyProtection="1">
      <alignment/>
      <protection locked="0"/>
    </xf>
    <xf numFmtId="0" fontId="3" fillId="0" borderId="60" xfId="0" applyFont="1" applyFill="1" applyBorder="1" applyAlignment="1" applyProtection="1">
      <alignment/>
      <protection locked="0"/>
    </xf>
    <xf numFmtId="1" fontId="4" fillId="26" borderId="24" xfId="0" applyNumberFormat="1" applyFont="1" applyFill="1" applyBorder="1" applyAlignment="1" applyProtection="1">
      <alignment/>
      <protection/>
    </xf>
    <xf numFmtId="1" fontId="4" fillId="26" borderId="45" xfId="0" applyNumberFormat="1" applyFont="1" applyFill="1" applyBorder="1" applyAlignment="1" applyProtection="1">
      <alignment/>
      <protection/>
    </xf>
    <xf numFmtId="0" fontId="5" fillId="26" borderId="15" xfId="0" applyFont="1" applyFill="1" applyBorder="1" applyAlignment="1" applyProtection="1">
      <alignment/>
      <protection/>
    </xf>
    <xf numFmtId="1" fontId="4" fillId="26" borderId="61" xfId="0" applyNumberFormat="1" applyFont="1" applyFill="1" applyBorder="1" applyAlignment="1" applyProtection="1">
      <alignment/>
      <protection/>
    </xf>
    <xf numFmtId="1" fontId="4" fillId="26" borderId="62" xfId="0" applyNumberFormat="1" applyFont="1" applyFill="1" applyBorder="1" applyAlignment="1" applyProtection="1">
      <alignment/>
      <protection/>
    </xf>
    <xf numFmtId="0" fontId="3" fillId="0" borderId="48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24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3" fillId="0" borderId="45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/>
      <protection locked="0"/>
    </xf>
    <xf numFmtId="0" fontId="4" fillId="25" borderId="38" xfId="0" applyFont="1" applyFill="1" applyBorder="1" applyAlignment="1">
      <alignment horizontal="left" vertical="center" indent="1"/>
    </xf>
    <xf numFmtId="0" fontId="3" fillId="25" borderId="39" xfId="0" applyFont="1" applyFill="1" applyBorder="1" applyAlignment="1" applyProtection="1">
      <alignment horizontal="left" indent="6"/>
      <protection/>
    </xf>
    <xf numFmtId="0" fontId="3" fillId="25" borderId="39" xfId="0" applyFont="1" applyFill="1" applyBorder="1" applyAlignment="1" applyProtection="1">
      <alignment horizontal="left" indent="11"/>
      <protection/>
    </xf>
    <xf numFmtId="0" fontId="3" fillId="25" borderId="41" xfId="0" applyFont="1" applyFill="1" applyBorder="1" applyAlignment="1" applyProtection="1">
      <alignment horizontal="left" indent="11"/>
      <protection/>
    </xf>
    <xf numFmtId="0" fontId="4" fillId="25" borderId="39" xfId="0" applyFont="1" applyFill="1" applyBorder="1" applyAlignment="1">
      <alignment horizontal="left" vertical="center" indent="6"/>
    </xf>
    <xf numFmtId="0" fontId="3" fillId="25" borderId="40" xfId="0" applyFont="1" applyFill="1" applyBorder="1" applyAlignment="1" applyProtection="1">
      <alignment horizontal="left" indent="11"/>
      <protection/>
    </xf>
    <xf numFmtId="0" fontId="3" fillId="25" borderId="38" xfId="0" applyFont="1" applyFill="1" applyBorder="1" applyAlignment="1" applyProtection="1">
      <alignment horizontal="left" indent="6"/>
      <protection/>
    </xf>
    <xf numFmtId="1" fontId="4" fillId="26" borderId="22" xfId="0" applyNumberFormat="1" applyFont="1" applyFill="1" applyBorder="1" applyAlignment="1" applyProtection="1">
      <alignment/>
      <protection/>
    </xf>
    <xf numFmtId="0" fontId="5" fillId="26" borderId="15" xfId="0" applyFont="1" applyFill="1" applyBorder="1" applyAlignment="1">
      <alignment horizontal="left" vertical="center"/>
    </xf>
    <xf numFmtId="0" fontId="5" fillId="26" borderId="63" xfId="0" applyFont="1" applyFill="1" applyBorder="1" applyAlignment="1">
      <alignment horizontal="left" vertical="center"/>
    </xf>
    <xf numFmtId="0" fontId="5" fillId="26" borderId="34" xfId="0" applyFont="1" applyFill="1" applyBorder="1" applyAlignment="1" applyProtection="1">
      <alignment horizontal="left" vertical="center"/>
      <protection/>
    </xf>
    <xf numFmtId="1" fontId="4" fillId="26" borderId="64" xfId="0" applyNumberFormat="1" applyFont="1" applyFill="1" applyBorder="1" applyAlignment="1" applyProtection="1">
      <alignment/>
      <protection/>
    </xf>
    <xf numFmtId="0" fontId="4" fillId="26" borderId="64" xfId="0" applyFont="1" applyFill="1" applyBorder="1" applyAlignment="1" applyProtection="1">
      <alignment/>
      <protection/>
    </xf>
    <xf numFmtId="0" fontId="4" fillId="26" borderId="35" xfId="0" applyFont="1" applyFill="1" applyBorder="1" applyAlignment="1" applyProtection="1">
      <alignment/>
      <protection/>
    </xf>
    <xf numFmtId="0" fontId="3" fillId="0" borderId="65" xfId="0" applyFont="1" applyFill="1" applyBorder="1" applyAlignment="1" applyProtection="1">
      <alignment/>
      <protection locked="0"/>
    </xf>
    <xf numFmtId="0" fontId="3" fillId="25" borderId="33" xfId="0" applyFont="1" applyFill="1" applyBorder="1" applyAlignment="1" applyProtection="1">
      <alignment horizontal="left" indent="5"/>
      <protection/>
    </xf>
    <xf numFmtId="0" fontId="3" fillId="25" borderId="30" xfId="0" applyFont="1" applyFill="1" applyBorder="1" applyAlignment="1" applyProtection="1">
      <alignment horizontal="left" indent="11"/>
      <protection/>
    </xf>
    <xf numFmtId="0" fontId="4" fillId="25" borderId="15" xfId="0" applyFont="1" applyFill="1" applyBorder="1" applyAlignment="1">
      <alignment horizontal="left" wrapText="1"/>
    </xf>
    <xf numFmtId="0" fontId="3" fillId="25" borderId="33" xfId="0" applyFont="1" applyFill="1" applyBorder="1" applyAlignment="1">
      <alignment horizontal="left" indent="1"/>
    </xf>
    <xf numFmtId="0" fontId="3" fillId="25" borderId="30" xfId="0" applyFont="1" applyFill="1" applyBorder="1" applyAlignment="1">
      <alignment horizontal="left" indent="6"/>
    </xf>
    <xf numFmtId="0" fontId="3" fillId="25" borderId="32" xfId="0" applyFont="1" applyFill="1" applyBorder="1" applyAlignment="1">
      <alignment horizontal="left" indent="6"/>
    </xf>
    <xf numFmtId="0" fontId="4" fillId="25" borderId="33" xfId="0" applyFont="1" applyFill="1" applyBorder="1" applyAlignment="1">
      <alignment horizontal="left" wrapText="1"/>
    </xf>
    <xf numFmtId="0" fontId="3" fillId="25" borderId="30" xfId="0" applyFont="1" applyFill="1" applyBorder="1" applyAlignment="1">
      <alignment horizontal="left" indent="1"/>
    </xf>
    <xf numFmtId="0" fontId="4" fillId="25" borderId="43" xfId="0" applyFont="1" applyFill="1" applyBorder="1" applyAlignment="1">
      <alignment horizontal="left"/>
    </xf>
    <xf numFmtId="0" fontId="4" fillId="25" borderId="63" xfId="0" applyFont="1" applyFill="1" applyBorder="1" applyAlignment="1">
      <alignment horizontal="left" wrapText="1"/>
    </xf>
    <xf numFmtId="0" fontId="3" fillId="25" borderId="56" xfId="0" applyFont="1" applyFill="1" applyBorder="1" applyAlignment="1">
      <alignment horizontal="left" indent="6"/>
    </xf>
    <xf numFmtId="0" fontId="3" fillId="0" borderId="14" xfId="0" applyFont="1" applyFill="1" applyBorder="1" applyAlignment="1" applyProtection="1">
      <alignment/>
      <protection locked="0"/>
    </xf>
    <xf numFmtId="0" fontId="3" fillId="0" borderId="66" xfId="0" applyFont="1" applyFill="1" applyBorder="1" applyAlignment="1" applyProtection="1">
      <alignment/>
      <protection locked="0"/>
    </xf>
    <xf numFmtId="0" fontId="4" fillId="26" borderId="15" xfId="0" applyFont="1" applyFill="1" applyBorder="1" applyAlignment="1">
      <alignment horizontal="left" wrapText="1"/>
    </xf>
    <xf numFmtId="0" fontId="5" fillId="26" borderId="15" xfId="0" applyFont="1" applyFill="1" applyBorder="1" applyAlignment="1">
      <alignment horizontal="left" indent="1"/>
    </xf>
    <xf numFmtId="0" fontId="4" fillId="26" borderId="48" xfId="0" applyFont="1" applyFill="1" applyBorder="1" applyAlignment="1" applyProtection="1">
      <alignment/>
      <protection/>
    </xf>
    <xf numFmtId="0" fontId="4" fillId="26" borderId="49" xfId="0" applyFont="1" applyFill="1" applyBorder="1" applyAlignment="1" applyProtection="1">
      <alignment/>
      <protection/>
    </xf>
    <xf numFmtId="0" fontId="4" fillId="26" borderId="15" xfId="0" applyFont="1" applyFill="1" applyBorder="1" applyAlignment="1" applyProtection="1">
      <alignment horizontal="left" vertical="center"/>
      <protection/>
    </xf>
    <xf numFmtId="199" fontId="4" fillId="26" borderId="48" xfId="0" applyNumberFormat="1" applyFont="1" applyFill="1" applyBorder="1" applyAlignment="1" applyProtection="1">
      <alignment/>
      <protection/>
    </xf>
    <xf numFmtId="199" fontId="4" fillId="26" borderId="25" xfId="0" applyNumberFormat="1" applyFont="1" applyFill="1" applyBorder="1" applyAlignment="1" applyProtection="1">
      <alignment/>
      <protection/>
    </xf>
    <xf numFmtId="199" fontId="4" fillId="26" borderId="26" xfId="0" applyNumberFormat="1" applyFont="1" applyFill="1" applyBorder="1" applyAlignment="1" applyProtection="1">
      <alignment/>
      <protection/>
    </xf>
    <xf numFmtId="199" fontId="4" fillId="26" borderId="21" xfId="0" applyNumberFormat="1" applyFont="1" applyFill="1" applyBorder="1" applyAlignment="1" applyProtection="1">
      <alignment/>
      <protection/>
    </xf>
    <xf numFmtId="199" fontId="4" fillId="26" borderId="13" xfId="0" applyNumberFormat="1" applyFont="1" applyFill="1" applyBorder="1" applyAlignment="1" applyProtection="1">
      <alignment/>
      <protection/>
    </xf>
    <xf numFmtId="199" fontId="4" fillId="26" borderId="14" xfId="0" applyNumberFormat="1" applyFont="1" applyFill="1" applyBorder="1" applyAlignment="1" applyProtection="1">
      <alignment/>
      <protection/>
    </xf>
    <xf numFmtId="199" fontId="4" fillId="26" borderId="50" xfId="0" applyNumberFormat="1" applyFont="1" applyFill="1" applyBorder="1" applyAlignment="1" applyProtection="1">
      <alignment/>
      <protection/>
    </xf>
    <xf numFmtId="0" fontId="3" fillId="25" borderId="38" xfId="0" applyFont="1" applyFill="1" applyBorder="1" applyAlignment="1" applyProtection="1">
      <alignment horizontal="left" indent="1"/>
      <protection/>
    </xf>
    <xf numFmtId="0" fontId="3" fillId="25" borderId="67" xfId="0" applyFont="1" applyFill="1" applyBorder="1" applyAlignment="1" applyProtection="1">
      <alignment horizontal="left" indent="6"/>
      <protection/>
    </xf>
    <xf numFmtId="0" fontId="3" fillId="25" borderId="67" xfId="0" applyFont="1" applyFill="1" applyBorder="1" applyAlignment="1" applyProtection="1">
      <alignment/>
      <protection/>
    </xf>
    <xf numFmtId="0" fontId="3" fillId="25" borderId="67" xfId="0" applyFont="1" applyFill="1" applyBorder="1" applyAlignment="1" applyProtection="1">
      <alignment horizontal="left" indent="11"/>
      <protection/>
    </xf>
    <xf numFmtId="0" fontId="3" fillId="25" borderId="67" xfId="0" applyFont="1" applyFill="1" applyBorder="1" applyAlignment="1">
      <alignment horizontal="left" indent="1"/>
    </xf>
    <xf numFmtId="0" fontId="3" fillId="25" borderId="39" xfId="0" applyFont="1" applyFill="1" applyBorder="1" applyAlignment="1">
      <alignment horizontal="left" wrapText="1" indent="6"/>
    </xf>
    <xf numFmtId="0" fontId="3" fillId="25" borderId="39" xfId="0" applyFont="1" applyFill="1" applyBorder="1" applyAlignment="1" applyProtection="1">
      <alignment horizontal="left" indent="5"/>
      <protection/>
    </xf>
    <xf numFmtId="0" fontId="3" fillId="25" borderId="42" xfId="0" applyFont="1" applyFill="1" applyBorder="1" applyAlignment="1" applyProtection="1">
      <alignment horizontal="left" indent="5"/>
      <protection/>
    </xf>
    <xf numFmtId="199" fontId="3" fillId="0" borderId="48" xfId="0" applyNumberFormat="1" applyFont="1" applyFill="1" applyBorder="1" applyAlignment="1" applyProtection="1">
      <alignment/>
      <protection locked="0"/>
    </xf>
    <xf numFmtId="199" fontId="3" fillId="0" borderId="49" xfId="0" applyNumberFormat="1" applyFont="1" applyFill="1" applyBorder="1" applyAlignment="1" applyProtection="1">
      <alignment/>
      <protection locked="0"/>
    </xf>
    <xf numFmtId="199" fontId="3" fillId="0" borderId="45" xfId="0" applyNumberFormat="1" applyFont="1" applyFill="1" applyBorder="1" applyAlignment="1" applyProtection="1">
      <alignment/>
      <protection locked="0"/>
    </xf>
    <xf numFmtId="199" fontId="3" fillId="0" borderId="46" xfId="0" applyNumberFormat="1" applyFont="1" applyFill="1" applyBorder="1" applyAlignment="1" applyProtection="1">
      <alignment/>
      <protection locked="0"/>
    </xf>
    <xf numFmtId="199" fontId="3" fillId="0" borderId="65" xfId="0" applyNumberFormat="1" applyFont="1" applyFill="1" applyBorder="1" applyAlignment="1" applyProtection="1">
      <alignment/>
      <protection locked="0"/>
    </xf>
    <xf numFmtId="199" fontId="3" fillId="0" borderId="25" xfId="0" applyNumberFormat="1" applyFont="1" applyFill="1" applyBorder="1" applyAlignment="1" applyProtection="1">
      <alignment/>
      <protection locked="0"/>
    </xf>
    <xf numFmtId="199" fontId="3" fillId="0" borderId="44" xfId="0" applyNumberFormat="1" applyFont="1" applyFill="1" applyBorder="1" applyAlignment="1" applyProtection="1">
      <alignment/>
      <protection locked="0"/>
    </xf>
    <xf numFmtId="199" fontId="3" fillId="0" borderId="50" xfId="0" applyNumberFormat="1" applyFont="1" applyFill="1" applyBorder="1" applyAlignment="1" applyProtection="1">
      <alignment/>
      <protection locked="0"/>
    </xf>
    <xf numFmtId="199" fontId="3" fillId="0" borderId="51" xfId="0" applyNumberFormat="1" applyFont="1" applyFill="1" applyBorder="1" applyAlignment="1" applyProtection="1">
      <alignment/>
      <protection locked="0"/>
    </xf>
    <xf numFmtId="0" fontId="25" fillId="25" borderId="63" xfId="0" applyFont="1" applyFill="1" applyBorder="1" applyAlignment="1">
      <alignment horizontal="left" wrapText="1" indent="1"/>
    </xf>
    <xf numFmtId="0" fontId="4" fillId="0" borderId="22" xfId="0" applyFont="1" applyFill="1" applyBorder="1" applyAlignment="1" applyProtection="1">
      <alignment/>
      <protection locked="0"/>
    </xf>
    <xf numFmtId="0" fontId="3" fillId="0" borderId="22" xfId="0" applyFont="1" applyFill="1" applyBorder="1" applyAlignment="1">
      <alignment/>
    </xf>
    <xf numFmtId="0" fontId="3" fillId="0" borderId="68" xfId="0" applyFont="1" applyFill="1" applyBorder="1" applyAlignment="1" applyProtection="1">
      <alignment/>
      <protection locked="0"/>
    </xf>
    <xf numFmtId="0" fontId="25" fillId="25" borderId="42" xfId="0" applyFont="1" applyFill="1" applyBorder="1" applyAlignment="1">
      <alignment horizontal="left" wrapText="1" indent="1"/>
    </xf>
    <xf numFmtId="0" fontId="4" fillId="0" borderId="50" xfId="0" applyFont="1" applyFill="1" applyBorder="1" applyAlignment="1" applyProtection="1">
      <alignment/>
      <protection locked="0"/>
    </xf>
    <xf numFmtId="0" fontId="3" fillId="0" borderId="50" xfId="0" applyFont="1" applyFill="1" applyBorder="1" applyAlignment="1">
      <alignment/>
    </xf>
    <xf numFmtId="0" fontId="3" fillId="0" borderId="69" xfId="0" applyFont="1" applyFill="1" applyBorder="1" applyAlignment="1" applyProtection="1">
      <alignment/>
      <protection locked="0"/>
    </xf>
    <xf numFmtId="0" fontId="4" fillId="0" borderId="66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27" borderId="0" xfId="0" applyFont="1" applyFill="1" applyAlignment="1">
      <alignment/>
    </xf>
    <xf numFmtId="0" fontId="58" fillId="28" borderId="0" xfId="0" applyFont="1" applyFill="1" applyAlignment="1" applyProtection="1">
      <alignment horizontal="right" vertical="center"/>
      <protection/>
    </xf>
    <xf numFmtId="0" fontId="4" fillId="27" borderId="15" xfId="0" applyFont="1" applyFill="1" applyBorder="1" applyAlignment="1">
      <alignment horizontal="left" vertical="center"/>
    </xf>
    <xf numFmtId="1" fontId="4" fillId="27" borderId="13" xfId="0" applyNumberFormat="1" applyFont="1" applyFill="1" applyBorder="1" applyAlignment="1" applyProtection="1">
      <alignment/>
      <protection/>
    </xf>
    <xf numFmtId="1" fontId="4" fillId="27" borderId="70" xfId="0" applyNumberFormat="1" applyFont="1" applyFill="1" applyBorder="1" applyAlignment="1" applyProtection="1">
      <alignment/>
      <protection/>
    </xf>
    <xf numFmtId="1" fontId="4" fillId="27" borderId="53" xfId="0" applyNumberFormat="1" applyFont="1" applyFill="1" applyBorder="1" applyAlignment="1" applyProtection="1">
      <alignment/>
      <protection/>
    </xf>
    <xf numFmtId="1" fontId="4" fillId="27" borderId="14" xfId="0" applyNumberFormat="1" applyFont="1" applyFill="1" applyBorder="1" applyAlignment="1" applyProtection="1">
      <alignment/>
      <protection/>
    </xf>
    <xf numFmtId="0" fontId="0" fillId="27" borderId="0" xfId="0" applyFill="1" applyAlignment="1">
      <alignment/>
    </xf>
    <xf numFmtId="0" fontId="11" fillId="27" borderId="10" xfId="0" applyFont="1" applyFill="1" applyBorder="1" applyAlignment="1" applyProtection="1">
      <alignment horizontal="center" vertical="center"/>
      <protection/>
    </xf>
    <xf numFmtId="0" fontId="14" fillId="27" borderId="0" xfId="0" applyFont="1" applyFill="1" applyAlignment="1" applyProtection="1">
      <alignment/>
      <protection/>
    </xf>
    <xf numFmtId="0" fontId="9" fillId="26" borderId="13" xfId="0" applyFont="1" applyFill="1" applyBorder="1" applyAlignment="1">
      <alignment horizontal="center" vertical="center"/>
    </xf>
    <xf numFmtId="0" fontId="3" fillId="25" borderId="41" xfId="0" applyFont="1" applyFill="1" applyBorder="1" applyAlignment="1" applyProtection="1">
      <alignment horizontal="left" indent="6"/>
      <protection/>
    </xf>
    <xf numFmtId="0" fontId="4" fillId="25" borderId="67" xfId="0" applyFont="1" applyFill="1" applyBorder="1" applyAlignment="1">
      <alignment horizontal="left" vertical="center" indent="6"/>
    </xf>
    <xf numFmtId="0" fontId="3" fillId="25" borderId="40" xfId="0" applyFont="1" applyFill="1" applyBorder="1" applyAlignment="1" applyProtection="1">
      <alignment horizontal="left" indent="6"/>
      <protection/>
    </xf>
    <xf numFmtId="0" fontId="4" fillId="25" borderId="38" xfId="0" applyFont="1" applyFill="1" applyBorder="1" applyAlignment="1">
      <alignment horizontal="left" vertical="center" indent="6"/>
    </xf>
    <xf numFmtId="0" fontId="3" fillId="25" borderId="71" xfId="0" applyFont="1" applyFill="1" applyBorder="1" applyAlignment="1" applyProtection="1">
      <alignment horizontal="left" indent="6"/>
      <protection/>
    </xf>
    <xf numFmtId="1" fontId="4" fillId="26" borderId="72" xfId="0" applyNumberFormat="1" applyFont="1" applyFill="1" applyBorder="1" applyAlignment="1" applyProtection="1">
      <alignment/>
      <protection/>
    </xf>
    <xf numFmtId="0" fontId="3" fillId="0" borderId="73" xfId="0" applyFont="1" applyFill="1" applyBorder="1" applyAlignment="1" applyProtection="1">
      <alignment/>
      <protection locked="0"/>
    </xf>
    <xf numFmtId="0" fontId="3" fillId="0" borderId="73" xfId="0" applyFont="1" applyFill="1" applyBorder="1" applyAlignment="1" applyProtection="1">
      <alignment/>
      <protection locked="0"/>
    </xf>
    <xf numFmtId="0" fontId="3" fillId="0" borderId="74" xfId="0" applyFont="1" applyFill="1" applyBorder="1" applyAlignment="1" applyProtection="1">
      <alignment/>
      <protection locked="0"/>
    </xf>
    <xf numFmtId="0" fontId="3" fillId="0" borderId="75" xfId="0" applyFont="1" applyBorder="1" applyAlignment="1" applyProtection="1">
      <alignment/>
      <protection/>
    </xf>
    <xf numFmtId="0" fontId="9" fillId="2" borderId="76" xfId="0" applyFont="1" applyFill="1" applyBorder="1" applyAlignment="1">
      <alignment horizontal="center" vertical="center" wrapText="1"/>
    </xf>
    <xf numFmtId="0" fontId="9" fillId="2" borderId="77" xfId="0" applyFont="1" applyFill="1" applyBorder="1" applyAlignment="1">
      <alignment horizontal="center" vertical="center" wrapText="1"/>
    </xf>
    <xf numFmtId="1" fontId="4" fillId="26" borderId="70" xfId="0" applyNumberFormat="1" applyFont="1" applyFill="1" applyBorder="1" applyAlignment="1" applyProtection="1">
      <alignment/>
      <protection/>
    </xf>
    <xf numFmtId="0" fontId="57" fillId="26" borderId="70" xfId="0" applyFont="1" applyFill="1" applyBorder="1" applyAlignment="1">
      <alignment vertical="center"/>
    </xf>
    <xf numFmtId="1" fontId="4" fillId="0" borderId="78" xfId="0" applyNumberFormat="1" applyFont="1" applyFill="1" applyBorder="1" applyAlignment="1" applyProtection="1">
      <alignment/>
      <protection/>
    </xf>
    <xf numFmtId="1" fontId="4" fillId="0" borderId="79" xfId="0" applyNumberFormat="1" applyFont="1" applyFill="1" applyBorder="1" applyAlignment="1" applyProtection="1">
      <alignment/>
      <protection/>
    </xf>
    <xf numFmtId="1" fontId="4" fillId="0" borderId="80" xfId="0" applyNumberFormat="1" applyFont="1" applyFill="1" applyBorder="1" applyAlignment="1" applyProtection="1">
      <alignment/>
      <protection/>
    </xf>
    <xf numFmtId="1" fontId="4" fillId="24" borderId="50" xfId="0" applyNumberFormat="1" applyFont="1" applyFill="1" applyBorder="1" applyAlignment="1" applyProtection="1">
      <alignment/>
      <protection/>
    </xf>
    <xf numFmtId="0" fontId="9" fillId="26" borderId="81" xfId="0" applyFont="1" applyFill="1" applyBorder="1" applyAlignment="1">
      <alignment vertical="center"/>
    </xf>
    <xf numFmtId="0" fontId="9" fillId="26" borderId="77" xfId="0" applyFont="1" applyFill="1" applyBorder="1" applyAlignment="1">
      <alignment vertical="center"/>
    </xf>
    <xf numFmtId="0" fontId="3" fillId="0" borderId="82" xfId="0" applyFont="1" applyFill="1" applyBorder="1" applyAlignment="1" applyProtection="1">
      <alignment/>
      <protection locked="0"/>
    </xf>
    <xf numFmtId="0" fontId="3" fillId="0" borderId="76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201" fontId="4" fillId="26" borderId="84" xfId="0" applyNumberFormat="1" applyFont="1" applyFill="1" applyBorder="1" applyAlignment="1" applyProtection="1">
      <alignment/>
      <protection/>
    </xf>
    <xf numFmtId="201" fontId="4" fillId="26" borderId="35" xfId="0" applyNumberFormat="1" applyFont="1" applyFill="1" applyBorder="1" applyAlignment="1" applyProtection="1">
      <alignment horizontal="center"/>
      <protection/>
    </xf>
    <xf numFmtId="0" fontId="3" fillId="0" borderId="71" xfId="57" applyFont="1" applyBorder="1">
      <alignment/>
      <protection/>
    </xf>
    <xf numFmtId="3" fontId="3" fillId="29" borderId="51" xfId="57" applyNumberFormat="1" applyFont="1" applyFill="1" applyBorder="1" applyProtection="1">
      <alignment/>
      <protection locked="0"/>
    </xf>
    <xf numFmtId="201" fontId="4" fillId="26" borderId="64" xfId="0" applyNumberFormat="1" applyFont="1" applyFill="1" applyBorder="1" applyAlignment="1" applyProtection="1">
      <alignment horizontal="center"/>
      <protection/>
    </xf>
    <xf numFmtId="0" fontId="3" fillId="0" borderId="43" xfId="57" applyFont="1" applyBorder="1" applyAlignment="1">
      <alignment horizontal="left" wrapText="1"/>
      <protection/>
    </xf>
    <xf numFmtId="3" fontId="3" fillId="29" borderId="48" xfId="57" applyNumberFormat="1" applyFont="1" applyFill="1" applyBorder="1" applyProtection="1">
      <alignment/>
      <protection locked="0"/>
    </xf>
    <xf numFmtId="3" fontId="3" fillId="29" borderId="85" xfId="57" applyNumberFormat="1" applyFont="1" applyFill="1" applyBorder="1" applyProtection="1">
      <alignment/>
      <protection locked="0"/>
    </xf>
    <xf numFmtId="3" fontId="3" fillId="29" borderId="25" xfId="57" applyNumberFormat="1" applyFont="1" applyFill="1" applyBorder="1" applyProtection="1">
      <alignment/>
      <protection locked="0"/>
    </xf>
    <xf numFmtId="0" fontId="3" fillId="0" borderId="71" xfId="57" applyFont="1" applyBorder="1" applyAlignment="1">
      <alignment horizontal="left" wrapText="1"/>
      <protection/>
    </xf>
    <xf numFmtId="3" fontId="3" fillId="29" borderId="50" xfId="57" applyNumberFormat="1" applyFont="1" applyFill="1" applyBorder="1" applyProtection="1">
      <alignment/>
      <protection locked="0"/>
    </xf>
    <xf numFmtId="3" fontId="3" fillId="29" borderId="86" xfId="57" applyNumberFormat="1" applyFont="1" applyFill="1" applyBorder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7" fillId="25" borderId="13" xfId="0" applyFont="1" applyFill="1" applyBorder="1" applyAlignment="1" applyProtection="1">
      <alignment horizontal="left" indent="2"/>
      <protection/>
    </xf>
    <xf numFmtId="0" fontId="3" fillId="0" borderId="13" xfId="0" applyFont="1" applyBorder="1" applyAlignment="1" applyProtection="1">
      <alignment/>
      <protection/>
    </xf>
    <xf numFmtId="0" fontId="33" fillId="0" borderId="0" xfId="0" applyFont="1" applyAlignment="1">
      <alignment/>
    </xf>
    <xf numFmtId="0" fontId="28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 horizontal="center"/>
    </xf>
    <xf numFmtId="0" fontId="32" fillId="0" borderId="0" xfId="0" applyFont="1" applyAlignment="1">
      <alignment/>
    </xf>
    <xf numFmtId="3" fontId="4" fillId="26" borderId="14" xfId="0" applyNumberFormat="1" applyFont="1" applyFill="1" applyBorder="1" applyAlignment="1" applyProtection="1">
      <alignment/>
      <protection/>
    </xf>
    <xf numFmtId="3" fontId="14" fillId="0" borderId="44" xfId="0" applyNumberFormat="1" applyFont="1" applyFill="1" applyBorder="1" applyAlignment="1" applyProtection="1">
      <alignment/>
      <protection locked="0"/>
    </xf>
    <xf numFmtId="3" fontId="4" fillId="26" borderId="49" xfId="0" applyNumberFormat="1" applyFont="1" applyFill="1" applyBorder="1" applyAlignment="1" applyProtection="1">
      <alignment/>
      <protection/>
    </xf>
    <xf numFmtId="3" fontId="14" fillId="0" borderId="58" xfId="0" applyNumberFormat="1" applyFont="1" applyFill="1" applyBorder="1" applyAlignment="1" applyProtection="1">
      <alignment/>
      <protection locked="0"/>
    </xf>
    <xf numFmtId="3" fontId="14" fillId="0" borderId="44" xfId="0" applyNumberFormat="1" applyFont="1" applyFill="1" applyBorder="1" applyAlignment="1" applyProtection="1">
      <alignment/>
      <protection locked="0"/>
    </xf>
    <xf numFmtId="3" fontId="4" fillId="26" borderId="66" xfId="0" applyNumberFormat="1" applyFont="1" applyFill="1" applyBorder="1" applyAlignment="1" applyProtection="1">
      <alignment/>
      <protection/>
    </xf>
    <xf numFmtId="3" fontId="4" fillId="26" borderId="44" xfId="0" applyNumberFormat="1" applyFont="1" applyFill="1" applyBorder="1" applyAlignment="1" applyProtection="1">
      <alignment/>
      <protection/>
    </xf>
    <xf numFmtId="3" fontId="4" fillId="26" borderId="12" xfId="0" applyNumberFormat="1" applyFont="1" applyFill="1" applyBorder="1" applyAlignment="1" applyProtection="1">
      <alignment/>
      <protection/>
    </xf>
    <xf numFmtId="3" fontId="14" fillId="0" borderId="46" xfId="0" applyNumberFormat="1" applyFont="1" applyFill="1" applyBorder="1" applyAlignment="1" applyProtection="1">
      <alignment/>
      <protection locked="0"/>
    </xf>
    <xf numFmtId="3" fontId="14" fillId="0" borderId="47" xfId="0" applyNumberFormat="1" applyFont="1" applyFill="1" applyBorder="1" applyAlignment="1" applyProtection="1">
      <alignment/>
      <protection locked="0"/>
    </xf>
    <xf numFmtId="3" fontId="4" fillId="26" borderId="47" xfId="0" applyNumberFormat="1" applyFont="1" applyFill="1" applyBorder="1" applyAlignment="1" applyProtection="1">
      <alignment/>
      <protection/>
    </xf>
    <xf numFmtId="3" fontId="4" fillId="26" borderId="74" xfId="0" applyNumberFormat="1" applyFont="1" applyFill="1" applyBorder="1" applyAlignment="1" applyProtection="1">
      <alignment/>
      <protection/>
    </xf>
    <xf numFmtId="0" fontId="5" fillId="26" borderId="15" xfId="0" applyFont="1" applyFill="1" applyBorder="1" applyAlignment="1" applyProtection="1">
      <alignment horizontal="left" vertical="center"/>
      <protection/>
    </xf>
    <xf numFmtId="0" fontId="9" fillId="26" borderId="14" xfId="0" applyFont="1" applyFill="1" applyBorder="1" applyAlignment="1">
      <alignment horizontal="center" vertical="center" wrapText="1"/>
    </xf>
    <xf numFmtId="199" fontId="3" fillId="0" borderId="0" xfId="0" applyNumberFormat="1" applyFont="1" applyAlignment="1">
      <alignment horizontal="left"/>
    </xf>
    <xf numFmtId="199" fontId="3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99" fontId="9" fillId="2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199" fontId="4" fillId="8" borderId="13" xfId="0" applyNumberFormat="1" applyFont="1" applyFill="1" applyBorder="1" applyAlignment="1" applyProtection="1">
      <alignment/>
      <protection/>
    </xf>
    <xf numFmtId="199" fontId="4" fillId="8" borderId="53" xfId="0" applyNumberFormat="1" applyFont="1" applyFill="1" applyBorder="1" applyAlignment="1" applyProtection="1">
      <alignment/>
      <protection/>
    </xf>
    <xf numFmtId="199" fontId="4" fillId="8" borderId="14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99" fontId="4" fillId="26" borderId="53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 horizontal="center" vertical="center"/>
    </xf>
    <xf numFmtId="0" fontId="28" fillId="25" borderId="39" xfId="0" applyFont="1" applyFill="1" applyBorder="1" applyAlignment="1">
      <alignment horizontal="left" indent="1"/>
    </xf>
    <xf numFmtId="199" fontId="3" fillId="0" borderId="87" xfId="0" applyNumberFormat="1" applyFont="1" applyFill="1" applyBorder="1" applyAlignment="1" applyProtection="1">
      <alignment/>
      <protection locked="0"/>
    </xf>
    <xf numFmtId="0" fontId="28" fillId="25" borderId="39" xfId="0" applyFont="1" applyFill="1" applyBorder="1" applyAlignment="1">
      <alignment horizontal="left" indent="5"/>
    </xf>
    <xf numFmtId="0" fontId="28" fillId="25" borderId="41" xfId="0" applyFont="1" applyFill="1" applyBorder="1" applyAlignment="1">
      <alignment horizontal="left" indent="5"/>
    </xf>
    <xf numFmtId="199" fontId="3" fillId="0" borderId="26" xfId="0" applyNumberFormat="1" applyFont="1" applyFill="1" applyBorder="1" applyAlignment="1" applyProtection="1">
      <alignment/>
      <protection locked="0"/>
    </xf>
    <xf numFmtId="199" fontId="3" fillId="0" borderId="47" xfId="0" applyNumberFormat="1" applyFont="1" applyFill="1" applyBorder="1" applyAlignment="1" applyProtection="1">
      <alignment/>
      <protection locked="0"/>
    </xf>
    <xf numFmtId="0" fontId="5" fillId="4" borderId="15" xfId="0" applyFont="1" applyFill="1" applyBorder="1" applyAlignment="1">
      <alignment horizontal="left" vertical="center"/>
    </xf>
    <xf numFmtId="0" fontId="3" fillId="25" borderId="38" xfId="0" applyFont="1" applyFill="1" applyBorder="1" applyAlignment="1">
      <alignment horizontal="left" indent="1"/>
    </xf>
    <xf numFmtId="0" fontId="3" fillId="25" borderId="39" xfId="0" applyFont="1" applyFill="1" applyBorder="1" applyAlignment="1">
      <alignment horizontal="left" indent="5"/>
    </xf>
    <xf numFmtId="0" fontId="3" fillId="25" borderId="40" xfId="0" applyFont="1" applyFill="1" applyBorder="1" applyAlignment="1">
      <alignment horizontal="left" indent="5"/>
    </xf>
    <xf numFmtId="199" fontId="4" fillId="26" borderId="45" xfId="0" applyNumberFormat="1" applyFont="1" applyFill="1" applyBorder="1" applyAlignment="1" applyProtection="1">
      <alignment/>
      <protection/>
    </xf>
    <xf numFmtId="199" fontId="3" fillId="0" borderId="69" xfId="0" applyNumberFormat="1" applyFont="1" applyFill="1" applyBorder="1" applyAlignment="1" applyProtection="1">
      <alignment/>
      <protection locked="0"/>
    </xf>
    <xf numFmtId="0" fontId="5" fillId="25" borderId="43" xfId="0" applyFont="1" applyFill="1" applyBorder="1" applyAlignment="1">
      <alignment horizontal="left" wrapText="1" indent="1"/>
    </xf>
    <xf numFmtId="199" fontId="4" fillId="26" borderId="11" xfId="0" applyNumberFormat="1" applyFont="1" applyFill="1" applyBorder="1" applyAlignment="1" applyProtection="1">
      <alignment/>
      <protection/>
    </xf>
    <xf numFmtId="0" fontId="3" fillId="25" borderId="38" xfId="0" applyFont="1" applyFill="1" applyBorder="1" applyAlignment="1">
      <alignment horizontal="left" wrapText="1" indent="1"/>
    </xf>
    <xf numFmtId="0" fontId="33" fillId="0" borderId="0" xfId="0" applyFont="1" applyFill="1" applyAlignment="1">
      <alignment/>
    </xf>
    <xf numFmtId="0" fontId="3" fillId="25" borderId="39" xfId="0" applyFont="1" applyFill="1" applyBorder="1" applyAlignment="1">
      <alignment horizontal="left" wrapText="1" indent="5"/>
    </xf>
    <xf numFmtId="0" fontId="5" fillId="26" borderId="36" xfId="0" applyFont="1" applyFill="1" applyBorder="1" applyAlignment="1">
      <alignment horizontal="left" vertical="center"/>
    </xf>
    <xf numFmtId="199" fontId="4" fillId="26" borderId="22" xfId="0" applyNumberFormat="1" applyFont="1" applyFill="1" applyBorder="1" applyAlignment="1" applyProtection="1">
      <alignment/>
      <protection/>
    </xf>
    <xf numFmtId="199" fontId="4" fillId="26" borderId="68" xfId="0" applyNumberFormat="1" applyFont="1" applyFill="1" applyBorder="1" applyAlignment="1" applyProtection="1">
      <alignment/>
      <protection/>
    </xf>
    <xf numFmtId="199" fontId="4" fillId="26" borderId="66" xfId="0" applyNumberFormat="1" applyFont="1" applyFill="1" applyBorder="1" applyAlignment="1" applyProtection="1">
      <alignment/>
      <protection/>
    </xf>
    <xf numFmtId="199" fontId="3" fillId="26" borderId="63" xfId="0" applyNumberFormat="1" applyFont="1" applyFill="1" applyBorder="1" applyAlignment="1" applyProtection="1">
      <alignment horizontal="left"/>
      <protection/>
    </xf>
    <xf numFmtId="199" fontId="3" fillId="26" borderId="22" xfId="0" applyNumberFormat="1" applyFont="1" applyFill="1" applyBorder="1" applyAlignment="1" applyProtection="1">
      <alignment/>
      <protection/>
    </xf>
    <xf numFmtId="199" fontId="3" fillId="26" borderId="43" xfId="0" applyNumberFormat="1" applyFont="1" applyFill="1" applyBorder="1" applyAlignment="1" applyProtection="1">
      <alignment horizontal="left" indent="4"/>
      <protection/>
    </xf>
    <xf numFmtId="199" fontId="3" fillId="26" borderId="13" xfId="0" applyNumberFormat="1" applyFont="1" applyFill="1" applyBorder="1" applyAlignment="1" applyProtection="1">
      <alignment/>
      <protection/>
    </xf>
    <xf numFmtId="0" fontId="57" fillId="26" borderId="88" xfId="0" applyFont="1" applyFill="1" applyBorder="1" applyAlignment="1">
      <alignment horizontal="left" vertical="center" indent="1"/>
    </xf>
    <xf numFmtId="199" fontId="4" fillId="26" borderId="12" xfId="0" applyNumberFormat="1" applyFont="1" applyFill="1" applyBorder="1" applyAlignment="1" applyProtection="1">
      <alignment/>
      <protection/>
    </xf>
    <xf numFmtId="0" fontId="57" fillId="26" borderId="15" xfId="0" applyFont="1" applyFill="1" applyBorder="1" applyAlignment="1">
      <alignment horizontal="left" vertical="center" indent="1"/>
    </xf>
    <xf numFmtId="199" fontId="3" fillId="0" borderId="87" xfId="0" applyNumberFormat="1" applyFont="1" applyFill="1" applyBorder="1" applyAlignment="1" applyProtection="1">
      <alignment/>
      <protection/>
    </xf>
    <xf numFmtId="0" fontId="3" fillId="25" borderId="39" xfId="0" applyFont="1" applyFill="1" applyBorder="1" applyAlignment="1">
      <alignment horizontal="left" indent="6"/>
    </xf>
    <xf numFmtId="199" fontId="3" fillId="0" borderId="25" xfId="0" applyNumberFormat="1" applyFont="1" applyFill="1" applyBorder="1" applyAlignment="1" applyProtection="1">
      <alignment/>
      <protection/>
    </xf>
    <xf numFmtId="0" fontId="3" fillId="25" borderId="40" xfId="0" applyFont="1" applyFill="1" applyBorder="1" applyAlignment="1" quotePrefix="1">
      <alignment horizontal="left" indent="5"/>
    </xf>
    <xf numFmtId="0" fontId="3" fillId="25" borderId="42" xfId="0" applyFont="1" applyFill="1" applyBorder="1" applyAlignment="1">
      <alignment horizontal="left" indent="5"/>
    </xf>
    <xf numFmtId="199" fontId="3" fillId="0" borderId="89" xfId="0" applyNumberFormat="1" applyFont="1" applyFill="1" applyBorder="1" applyAlignment="1" applyProtection="1">
      <alignment/>
      <protection locked="0"/>
    </xf>
    <xf numFmtId="49" fontId="8" fillId="24" borderId="0" xfId="0" applyNumberFormat="1" applyFont="1" applyFill="1" applyAlignment="1" quotePrefix="1">
      <alignment horizontal="left" vertical="center"/>
    </xf>
    <xf numFmtId="0" fontId="7" fillId="0" borderId="0" xfId="57" applyFont="1" applyAlignment="1">
      <alignment horizontal="left"/>
      <protection/>
    </xf>
    <xf numFmtId="199" fontId="3" fillId="0" borderId="0" xfId="57" applyNumberFormat="1" applyFont="1" applyAlignment="1">
      <alignment horizontal="left"/>
      <protection/>
    </xf>
    <xf numFmtId="199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0" fontId="5" fillId="4" borderId="15" xfId="0" applyFont="1" applyFill="1" applyBorder="1" applyAlignment="1">
      <alignment vertical="center"/>
    </xf>
    <xf numFmtId="0" fontId="5" fillId="4" borderId="70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4" borderId="15" xfId="0" applyFont="1" applyFill="1" applyBorder="1" applyAlignment="1">
      <alignment/>
    </xf>
    <xf numFmtId="0" fontId="5" fillId="4" borderId="70" xfId="0" applyFont="1" applyFill="1" applyBorder="1" applyAlignment="1">
      <alignment/>
    </xf>
    <xf numFmtId="0" fontId="5" fillId="4" borderId="16" xfId="0" applyFont="1" applyFill="1" applyBorder="1" applyAlignment="1">
      <alignment/>
    </xf>
    <xf numFmtId="0" fontId="3" fillId="0" borderId="39" xfId="0" applyFont="1" applyBorder="1" applyAlignment="1">
      <alignment horizontal="left" indent="1"/>
    </xf>
    <xf numFmtId="0" fontId="3" fillId="0" borderId="40" xfId="0" applyFont="1" applyBorder="1" applyAlignment="1">
      <alignment horizontal="left" indent="5"/>
    </xf>
    <xf numFmtId="199" fontId="9" fillId="2" borderId="13" xfId="57" applyNumberFormat="1" applyFont="1" applyFill="1" applyBorder="1" applyAlignment="1" applyProtection="1">
      <alignment horizontal="center" vertical="center" wrapText="1"/>
      <protection/>
    </xf>
    <xf numFmtId="199" fontId="9" fillId="2" borderId="22" xfId="57" applyNumberFormat="1" applyFont="1" applyFill="1" applyBorder="1" applyAlignment="1" applyProtection="1">
      <alignment horizontal="center" vertical="center" wrapText="1"/>
      <protection/>
    </xf>
    <xf numFmtId="199" fontId="9" fillId="2" borderId="66" xfId="57" applyNumberFormat="1" applyFont="1" applyFill="1" applyBorder="1" applyAlignment="1" applyProtection="1">
      <alignment horizontal="center" vertical="center" wrapText="1"/>
      <protection/>
    </xf>
    <xf numFmtId="0" fontId="57" fillId="23" borderId="88" xfId="57" applyFont="1" applyFill="1" applyBorder="1" applyAlignment="1">
      <alignment horizontal="left" vertical="center" indent="1"/>
      <protection/>
    </xf>
    <xf numFmtId="199" fontId="4" fillId="30" borderId="11" xfId="57" applyNumberFormat="1" applyFont="1" applyFill="1" applyBorder="1" applyAlignment="1" applyProtection="1">
      <alignment/>
      <protection/>
    </xf>
    <xf numFmtId="199" fontId="4" fillId="30" borderId="12" xfId="57" applyNumberFormat="1" applyFont="1" applyFill="1" applyBorder="1" applyAlignment="1" applyProtection="1">
      <alignment/>
      <protection/>
    </xf>
    <xf numFmtId="0" fontId="3" fillId="24" borderId="39" xfId="57" applyFont="1" applyFill="1" applyBorder="1" applyAlignment="1" quotePrefix="1">
      <alignment horizontal="left" indent="5"/>
      <protection/>
    </xf>
    <xf numFmtId="199" fontId="4" fillId="30" borderId="25" xfId="57" applyNumberFormat="1" applyFont="1" applyFill="1" applyBorder="1" applyAlignment="1" applyProtection="1">
      <alignment/>
      <protection/>
    </xf>
    <xf numFmtId="199" fontId="3" fillId="6" borderId="25" xfId="57" applyNumberFormat="1" applyFont="1" applyFill="1" applyBorder="1" applyProtection="1">
      <alignment/>
      <protection locked="0"/>
    </xf>
    <xf numFmtId="199" fontId="3" fillId="6" borderId="44" xfId="57" applyNumberFormat="1" applyFont="1" applyFill="1" applyBorder="1" applyProtection="1">
      <alignment/>
      <protection locked="0"/>
    </xf>
    <xf numFmtId="199" fontId="4" fillId="30" borderId="45" xfId="57" applyNumberFormat="1" applyFont="1" applyFill="1" applyBorder="1" applyAlignment="1" applyProtection="1">
      <alignment/>
      <protection/>
    </xf>
    <xf numFmtId="0" fontId="5" fillId="4" borderId="15" xfId="57" applyFont="1" applyFill="1" applyBorder="1" applyAlignment="1" applyProtection="1">
      <alignment/>
      <protection/>
    </xf>
    <xf numFmtId="0" fontId="5" fillId="4" borderId="70" xfId="57" applyFont="1" applyFill="1" applyBorder="1" applyAlignment="1" applyProtection="1">
      <alignment/>
      <protection/>
    </xf>
    <xf numFmtId="0" fontId="5" fillId="4" borderId="16" xfId="57" applyFont="1" applyFill="1" applyBorder="1" applyAlignment="1" applyProtection="1">
      <alignment/>
      <protection/>
    </xf>
    <xf numFmtId="0" fontId="3" fillId="0" borderId="43" xfId="57" applyFont="1" applyFill="1" applyBorder="1" applyAlignment="1" quotePrefix="1">
      <alignment horizontal="left" wrapText="1"/>
      <protection/>
    </xf>
    <xf numFmtId="199" fontId="4" fillId="30" borderId="13" xfId="57" applyNumberFormat="1" applyFont="1" applyFill="1" applyBorder="1" applyAlignment="1" applyProtection="1">
      <alignment/>
      <protection/>
    </xf>
    <xf numFmtId="199" fontId="4" fillId="30" borderId="14" xfId="57" applyNumberFormat="1" applyFont="1" applyFill="1" applyBorder="1" applyAlignment="1" applyProtection="1">
      <alignment/>
      <protection/>
    </xf>
    <xf numFmtId="0" fontId="3" fillId="0" borderId="67" xfId="57" applyFont="1" applyFill="1" applyBorder="1" applyAlignment="1">
      <alignment/>
      <protection/>
    </xf>
    <xf numFmtId="199" fontId="4" fillId="30" borderId="24" xfId="57" applyNumberFormat="1" applyFont="1" applyFill="1" applyBorder="1" applyAlignment="1" applyProtection="1">
      <alignment/>
      <protection/>
    </xf>
    <xf numFmtId="0" fontId="3" fillId="6" borderId="21" xfId="57" applyFont="1" applyFill="1" applyBorder="1" applyProtection="1">
      <alignment/>
      <protection locked="0"/>
    </xf>
    <xf numFmtId="0" fontId="3" fillId="6" borderId="65" xfId="57" applyFont="1" applyFill="1" applyBorder="1" applyProtection="1">
      <alignment/>
      <protection locked="0"/>
    </xf>
    <xf numFmtId="0" fontId="3" fillId="0" borderId="67" xfId="57" applyFont="1" applyFill="1" applyBorder="1" applyAlignment="1">
      <alignment horizontal="left" indent="1"/>
      <protection/>
    </xf>
    <xf numFmtId="0" fontId="3" fillId="6" borderId="45" xfId="57" applyFont="1" applyFill="1" applyBorder="1" applyProtection="1">
      <alignment/>
      <protection locked="0"/>
    </xf>
    <xf numFmtId="0" fontId="3" fillId="6" borderId="46" xfId="57" applyFont="1" applyFill="1" applyBorder="1" applyProtection="1">
      <alignment/>
      <protection locked="0"/>
    </xf>
    <xf numFmtId="0" fontId="3" fillId="0" borderId="90" xfId="57" applyFont="1" applyFill="1" applyBorder="1" applyAlignment="1">
      <alignment horizontal="left" indent="1"/>
      <protection/>
    </xf>
    <xf numFmtId="199" fontId="4" fillId="30" borderId="21" xfId="57" applyNumberFormat="1" applyFont="1" applyFill="1" applyBorder="1" applyAlignment="1" applyProtection="1">
      <alignment/>
      <protection/>
    </xf>
    <xf numFmtId="0" fontId="4" fillId="0" borderId="43" xfId="57" applyFont="1" applyFill="1" applyBorder="1" applyAlignment="1">
      <alignment/>
      <protection/>
    </xf>
    <xf numFmtId="0" fontId="3" fillId="0" borderId="39" xfId="57" applyFont="1" applyFill="1" applyBorder="1" applyAlignment="1" quotePrefix="1">
      <alignment horizontal="left" indent="6"/>
      <protection/>
    </xf>
    <xf numFmtId="0" fontId="3" fillId="0" borderId="40" xfId="57" applyFont="1" applyFill="1" applyBorder="1" applyAlignment="1" quotePrefix="1">
      <alignment horizontal="left" indent="6"/>
      <protection/>
    </xf>
    <xf numFmtId="0" fontId="4" fillId="0" borderId="43" xfId="57" applyFont="1" applyFill="1" applyBorder="1" applyAlignment="1" quotePrefix="1">
      <alignment/>
      <protection/>
    </xf>
    <xf numFmtId="0" fontId="3" fillId="0" borderId="39" xfId="57" applyFont="1" applyFill="1" applyBorder="1" applyAlignment="1">
      <alignment horizontal="left" indent="6"/>
      <protection/>
    </xf>
    <xf numFmtId="0" fontId="3" fillId="0" borderId="42" xfId="57" applyFont="1" applyFill="1" applyBorder="1" applyAlignment="1">
      <alignment horizontal="left" indent="6"/>
      <protection/>
    </xf>
    <xf numFmtId="199" fontId="4" fillId="30" borderId="73" xfId="57" applyNumberFormat="1" applyFont="1" applyFill="1" applyBorder="1" applyAlignment="1" applyProtection="1">
      <alignment/>
      <protection/>
    </xf>
    <xf numFmtId="0" fontId="3" fillId="6" borderId="50" xfId="57" applyFont="1" applyFill="1" applyBorder="1" applyProtection="1">
      <alignment/>
      <protection locked="0"/>
    </xf>
    <xf numFmtId="0" fontId="3" fillId="6" borderId="51" xfId="57" applyFont="1" applyFill="1" applyBorder="1" applyProtection="1">
      <alignment/>
      <protection locked="0"/>
    </xf>
    <xf numFmtId="0" fontId="4" fillId="0" borderId="0" xfId="57" applyFont="1" applyAlignment="1">
      <alignment horizontal="left"/>
      <protection/>
    </xf>
    <xf numFmtId="199" fontId="9" fillId="2" borderId="68" xfId="57" applyNumberFormat="1" applyFont="1" applyFill="1" applyBorder="1" applyAlignment="1" applyProtection="1">
      <alignment horizontal="center" vertical="center" wrapText="1"/>
      <protection/>
    </xf>
    <xf numFmtId="199" fontId="9" fillId="2" borderId="91" xfId="57" applyNumberFormat="1" applyFont="1" applyFill="1" applyBorder="1" applyAlignment="1" applyProtection="1">
      <alignment horizontal="center" vertical="center" wrapText="1"/>
      <protection/>
    </xf>
    <xf numFmtId="0" fontId="57" fillId="23" borderId="15" xfId="57" applyFont="1" applyFill="1" applyBorder="1" applyAlignment="1">
      <alignment horizontal="left" vertical="center" indent="1"/>
      <protection/>
    </xf>
    <xf numFmtId="199" fontId="4" fillId="30" borderId="16" xfId="57" applyNumberFormat="1" applyFont="1" applyFill="1" applyBorder="1" applyAlignment="1" applyProtection="1">
      <alignment/>
      <protection/>
    </xf>
    <xf numFmtId="0" fontId="3" fillId="24" borderId="39" xfId="57" applyFont="1" applyFill="1" applyBorder="1" applyAlignment="1">
      <alignment horizontal="left" indent="5"/>
      <protection/>
    </xf>
    <xf numFmtId="199" fontId="3" fillId="6" borderId="87" xfId="57" applyNumberFormat="1" applyFont="1" applyFill="1" applyBorder="1" applyProtection="1">
      <alignment/>
      <protection locked="0"/>
    </xf>
    <xf numFmtId="199" fontId="3" fillId="6" borderId="85" xfId="57" applyNumberFormat="1" applyFont="1" applyFill="1" applyBorder="1" applyProtection="1">
      <alignment/>
      <protection locked="0"/>
    </xf>
    <xf numFmtId="199" fontId="4" fillId="30" borderId="82" xfId="57" applyNumberFormat="1" applyFont="1" applyFill="1" applyBorder="1" applyAlignment="1" applyProtection="1">
      <alignment/>
      <protection/>
    </xf>
    <xf numFmtId="199" fontId="3" fillId="6" borderId="24" xfId="57" applyNumberFormat="1" applyFont="1" applyFill="1" applyBorder="1" applyProtection="1">
      <alignment/>
      <protection locked="0"/>
    </xf>
    <xf numFmtId="199" fontId="3" fillId="6" borderId="92" xfId="57" applyNumberFormat="1" applyFont="1" applyFill="1" applyBorder="1" applyProtection="1">
      <alignment/>
      <protection locked="0"/>
    </xf>
    <xf numFmtId="199" fontId="3" fillId="6" borderId="93" xfId="57" applyNumberFormat="1" applyFont="1" applyFill="1" applyBorder="1" applyProtection="1">
      <alignment/>
      <protection locked="0"/>
    </xf>
    <xf numFmtId="199" fontId="3" fillId="6" borderId="94" xfId="57" applyNumberFormat="1" applyFont="1" applyFill="1" applyBorder="1" applyProtection="1">
      <alignment/>
      <protection locked="0"/>
    </xf>
    <xf numFmtId="199" fontId="3" fillId="6" borderId="95" xfId="57" applyNumberFormat="1" applyFont="1" applyFill="1" applyBorder="1" applyProtection="1">
      <alignment/>
      <protection locked="0"/>
    </xf>
    <xf numFmtId="0" fontId="3" fillId="24" borderId="42" xfId="57" applyFont="1" applyFill="1" applyBorder="1" applyAlignment="1" quotePrefix="1">
      <alignment horizontal="left" indent="5"/>
      <protection/>
    </xf>
    <xf numFmtId="199" fontId="3" fillId="6" borderId="73" xfId="57" applyNumberFormat="1" applyFont="1" applyFill="1" applyBorder="1" applyProtection="1">
      <alignment/>
      <protection locked="0"/>
    </xf>
    <xf numFmtId="199" fontId="3" fillId="6" borderId="50" xfId="57" applyNumberFormat="1" applyFont="1" applyFill="1" applyBorder="1" applyProtection="1">
      <alignment/>
      <protection locked="0"/>
    </xf>
    <xf numFmtId="199" fontId="3" fillId="6" borderId="89" xfId="57" applyNumberFormat="1" applyFont="1" applyFill="1" applyBorder="1" applyProtection="1">
      <alignment/>
      <protection locked="0"/>
    </xf>
    <xf numFmtId="199" fontId="3" fillId="6" borderId="96" xfId="57" applyNumberFormat="1" applyFont="1" applyFill="1" applyBorder="1" applyProtection="1">
      <alignment/>
      <protection locked="0"/>
    </xf>
    <xf numFmtId="199" fontId="3" fillId="6" borderId="86" xfId="57" applyNumberFormat="1" applyFont="1" applyFill="1" applyBorder="1" applyProtection="1">
      <alignment/>
      <protection locked="0"/>
    </xf>
    <xf numFmtId="0" fontId="3" fillId="0" borderId="0" xfId="57" applyFont="1" applyProtection="1">
      <alignment/>
      <protection/>
    </xf>
    <xf numFmtId="199" fontId="3" fillId="0" borderId="0" xfId="57" applyNumberFormat="1" applyFont="1" applyProtection="1">
      <alignment/>
      <protection/>
    </xf>
    <xf numFmtId="0" fontId="4" fillId="2" borderId="84" xfId="57" applyFont="1" applyFill="1" applyBorder="1" applyAlignment="1">
      <alignment horizontal="center" vertical="center" wrapText="1"/>
      <protection/>
    </xf>
    <xf numFmtId="0" fontId="9" fillId="2" borderId="64" xfId="57" applyFont="1" applyFill="1" applyBorder="1" applyAlignment="1">
      <alignment horizontal="center" vertical="center" wrapText="1"/>
      <protection/>
    </xf>
    <xf numFmtId="0" fontId="9" fillId="2" borderId="35" xfId="57" applyFont="1" applyFill="1" applyBorder="1" applyAlignment="1">
      <alignment horizontal="center" vertical="center" wrapText="1"/>
      <protection/>
    </xf>
    <xf numFmtId="0" fontId="5" fillId="23" borderId="36" xfId="57" applyFont="1" applyFill="1" applyBorder="1" applyAlignment="1">
      <alignment horizontal="left" vertical="center"/>
      <protection/>
    </xf>
    <xf numFmtId="0" fontId="3" fillId="0" borderId="38" xfId="57" applyFont="1" applyFill="1" applyBorder="1" applyAlignment="1">
      <alignment horizontal="left" indent="1"/>
      <protection/>
    </xf>
    <xf numFmtId="0" fontId="3" fillId="0" borderId="39" xfId="57" applyFont="1" applyFill="1" applyBorder="1" applyAlignment="1">
      <alignment horizontal="left" indent="5"/>
      <protection/>
    </xf>
    <xf numFmtId="0" fontId="3" fillId="0" borderId="40" xfId="57" applyFont="1" applyFill="1" applyBorder="1" applyAlignment="1">
      <alignment horizontal="left" indent="5"/>
      <protection/>
    </xf>
    <xf numFmtId="0" fontId="3" fillId="0" borderId="41" xfId="57" applyFont="1" applyFill="1" applyBorder="1" applyAlignment="1">
      <alignment horizontal="left" indent="1"/>
      <protection/>
    </xf>
    <xf numFmtId="0" fontId="5" fillId="23" borderId="15" xfId="57" applyFont="1" applyFill="1" applyBorder="1" applyAlignment="1">
      <alignment horizontal="left" vertical="center"/>
      <protection/>
    </xf>
    <xf numFmtId="0" fontId="3" fillId="0" borderId="38" xfId="57" applyFont="1" applyBorder="1" applyAlignment="1">
      <alignment horizontal="left" indent="1"/>
      <protection/>
    </xf>
    <xf numFmtId="0" fontId="3" fillId="0" borderId="39" xfId="57" applyFont="1" applyBorder="1" applyAlignment="1">
      <alignment horizontal="left" indent="5"/>
      <protection/>
    </xf>
    <xf numFmtId="0" fontId="10" fillId="0" borderId="0" xfId="57" applyFont="1">
      <alignment/>
      <protection/>
    </xf>
    <xf numFmtId="199" fontId="4" fillId="2" borderId="13" xfId="0" applyNumberFormat="1" applyFont="1" applyFill="1" applyBorder="1" applyAlignment="1" applyProtection="1">
      <alignment horizontal="center" vertical="center" wrapText="1"/>
      <protection/>
    </xf>
    <xf numFmtId="199" fontId="4" fillId="26" borderId="43" xfId="0" applyNumberFormat="1" applyFont="1" applyFill="1" applyBorder="1" applyAlignment="1" applyProtection="1">
      <alignment/>
      <protection/>
    </xf>
    <xf numFmtId="199" fontId="4" fillId="0" borderId="48" xfId="0" applyNumberFormat="1" applyFont="1" applyFill="1" applyBorder="1" applyAlignment="1" applyProtection="1">
      <alignment/>
      <protection locked="0"/>
    </xf>
    <xf numFmtId="199" fontId="3" fillId="0" borderId="22" xfId="0" applyNumberFormat="1" applyFont="1" applyFill="1" applyBorder="1" applyAlignment="1" applyProtection="1">
      <alignment horizontal="right"/>
      <protection locked="0"/>
    </xf>
    <xf numFmtId="199" fontId="3" fillId="0" borderId="66" xfId="0" applyNumberFormat="1" applyFont="1" applyFill="1" applyBorder="1" applyAlignment="1" applyProtection="1">
      <alignment horizontal="right"/>
      <protection locked="0"/>
    </xf>
    <xf numFmtId="0" fontId="3" fillId="0" borderId="97" xfId="0" applyFont="1" applyBorder="1" applyAlignment="1" applyProtection="1">
      <alignment/>
      <protection/>
    </xf>
    <xf numFmtId="199" fontId="3" fillId="26" borderId="13" xfId="0" applyNumberFormat="1" applyFont="1" applyFill="1" applyBorder="1" applyAlignment="1" applyProtection="1">
      <alignment horizontal="right"/>
      <protection/>
    </xf>
    <xf numFmtId="199" fontId="3" fillId="26" borderId="14" xfId="0" applyNumberFormat="1" applyFont="1" applyFill="1" applyBorder="1" applyAlignment="1" applyProtection="1">
      <alignment horizontal="right"/>
      <protection/>
    </xf>
    <xf numFmtId="0" fontId="3" fillId="25" borderId="39" xfId="0" applyFont="1" applyFill="1" applyBorder="1" applyAlignment="1" applyProtection="1">
      <alignment/>
      <protection/>
    </xf>
    <xf numFmtId="199" fontId="3" fillId="26" borderId="48" xfId="0" applyNumberFormat="1" applyFont="1" applyFill="1" applyBorder="1" applyAlignment="1" applyProtection="1">
      <alignment/>
      <protection/>
    </xf>
    <xf numFmtId="199" fontId="3" fillId="26" borderId="25" xfId="0" applyNumberFormat="1" applyFont="1" applyFill="1" applyBorder="1" applyAlignment="1" applyProtection="1">
      <alignment/>
      <protection/>
    </xf>
    <xf numFmtId="0" fontId="3" fillId="25" borderId="39" xfId="0" applyFont="1" applyFill="1" applyBorder="1" applyAlignment="1" applyProtection="1">
      <alignment wrapText="1"/>
      <protection/>
    </xf>
    <xf numFmtId="0" fontId="3" fillId="25" borderId="39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25" borderId="42" xfId="0" applyFont="1" applyFill="1" applyBorder="1" applyAlignment="1" applyProtection="1">
      <alignment/>
      <protection/>
    </xf>
    <xf numFmtId="0" fontId="23" fillId="0" borderId="0" xfId="0" applyFont="1" applyBorder="1" applyAlignment="1" applyProtection="1">
      <alignment horizontal="left"/>
      <protection/>
    </xf>
    <xf numFmtId="199" fontId="4" fillId="0" borderId="0" xfId="0" applyNumberFormat="1" applyFont="1" applyFill="1" applyBorder="1" applyAlignment="1" applyProtection="1">
      <alignment/>
      <protection/>
    </xf>
    <xf numFmtId="199" fontId="3" fillId="0" borderId="0" xfId="0" applyNumberFormat="1" applyFont="1" applyFill="1" applyBorder="1" applyAlignment="1" applyProtection="1">
      <alignment/>
      <protection/>
    </xf>
    <xf numFmtId="0" fontId="3" fillId="0" borderId="41" xfId="57" applyFont="1" applyBorder="1" applyAlignment="1">
      <alignment horizontal="left" indent="5"/>
      <protection/>
    </xf>
    <xf numFmtId="199" fontId="4" fillId="30" borderId="26" xfId="57" applyNumberFormat="1" applyFont="1" applyFill="1" applyBorder="1" applyAlignment="1" applyProtection="1">
      <alignment/>
      <protection/>
    </xf>
    <xf numFmtId="199" fontId="3" fillId="6" borderId="26" xfId="57" applyNumberFormat="1" applyFont="1" applyFill="1" applyBorder="1" applyProtection="1">
      <alignment/>
      <protection locked="0"/>
    </xf>
    <xf numFmtId="199" fontId="3" fillId="6" borderId="47" xfId="57" applyNumberFormat="1" applyFont="1" applyFill="1" applyBorder="1" applyProtection="1">
      <alignment/>
      <protection locked="0"/>
    </xf>
    <xf numFmtId="199" fontId="3" fillId="6" borderId="98" xfId="57" applyNumberFormat="1" applyFont="1" applyFill="1" applyBorder="1" applyProtection="1">
      <alignment/>
      <protection locked="0"/>
    </xf>
    <xf numFmtId="199" fontId="4" fillId="0" borderId="48" xfId="0" applyNumberFormat="1" applyFont="1" applyFill="1" applyBorder="1" applyAlignment="1" applyProtection="1">
      <alignment/>
      <protection/>
    </xf>
    <xf numFmtId="199" fontId="4" fillId="0" borderId="25" xfId="0" applyNumberFormat="1" applyFont="1" applyFill="1" applyBorder="1" applyAlignment="1" applyProtection="1">
      <alignment/>
      <protection/>
    </xf>
    <xf numFmtId="199" fontId="4" fillId="0" borderId="26" xfId="0" applyNumberFormat="1" applyFont="1" applyFill="1" applyBorder="1" applyAlignment="1" applyProtection="1">
      <alignment/>
      <protection/>
    </xf>
    <xf numFmtId="0" fontId="4" fillId="2" borderId="99" xfId="0" applyFont="1" applyFill="1" applyBorder="1" applyAlignment="1" applyProtection="1">
      <alignment horizontal="center" vertical="center" wrapText="1"/>
      <protection/>
    </xf>
    <xf numFmtId="0" fontId="5" fillId="26" borderId="15" xfId="0" applyFont="1" applyFill="1" applyBorder="1" applyAlignment="1" applyProtection="1">
      <alignment horizontal="left" vertical="center"/>
      <protection/>
    </xf>
    <xf numFmtId="0" fontId="18" fillId="2" borderId="11" xfId="0" applyFont="1" applyFill="1" applyBorder="1" applyAlignment="1">
      <alignment horizontal="center" vertical="center" wrapText="1"/>
    </xf>
    <xf numFmtId="0" fontId="3" fillId="27" borderId="0" xfId="0" applyFont="1" applyFill="1" applyAlignment="1" applyProtection="1">
      <alignment/>
      <protection/>
    </xf>
    <xf numFmtId="0" fontId="4" fillId="2" borderId="15" xfId="0" applyFont="1" applyFill="1" applyBorder="1" applyAlignment="1" applyProtection="1">
      <alignment horizontal="center" vertical="center" wrapText="1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66" xfId="0" applyFont="1" applyFill="1" applyBorder="1" applyAlignment="1" applyProtection="1">
      <alignment horizontal="center" vertical="center" wrapText="1"/>
      <protection/>
    </xf>
    <xf numFmtId="0" fontId="0" fillId="27" borderId="88" xfId="0" applyFill="1" applyBorder="1" applyAlignment="1">
      <alignment/>
    </xf>
    <xf numFmtId="0" fontId="4" fillId="27" borderId="22" xfId="0" applyFont="1" applyFill="1" applyBorder="1" applyAlignment="1">
      <alignment horizontal="center" vertical="center" wrapText="1"/>
    </xf>
    <xf numFmtId="0" fontId="4" fillId="27" borderId="66" xfId="0" applyFont="1" applyFill="1" applyBorder="1" applyAlignment="1">
      <alignment horizontal="center" vertical="center" wrapText="1"/>
    </xf>
    <xf numFmtId="0" fontId="10" fillId="27" borderId="0" xfId="0" applyFont="1" applyFill="1" applyAlignment="1" applyProtection="1">
      <alignment/>
      <protection/>
    </xf>
    <xf numFmtId="199" fontId="4" fillId="30" borderId="48" xfId="0" applyNumberFormat="1" applyFont="1" applyFill="1" applyBorder="1" applyAlignment="1" applyProtection="1">
      <alignment/>
      <protection/>
    </xf>
    <xf numFmtId="0" fontId="4" fillId="23" borderId="36" xfId="0" applyFont="1" applyFill="1" applyBorder="1" applyAlignment="1" applyProtection="1">
      <alignment horizontal="left" vertical="center"/>
      <protection/>
    </xf>
    <xf numFmtId="199" fontId="4" fillId="30" borderId="22" xfId="0" applyNumberFormat="1" applyFont="1" applyFill="1" applyBorder="1" applyAlignment="1" applyProtection="1">
      <alignment/>
      <protection/>
    </xf>
    <xf numFmtId="19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99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199" fontId="4" fillId="30" borderId="45" xfId="0" applyNumberFormat="1" applyFont="1" applyFill="1" applyBorder="1" applyAlignment="1" applyProtection="1">
      <alignment/>
      <protection/>
    </xf>
    <xf numFmtId="199" fontId="4" fillId="31" borderId="45" xfId="0" applyNumberFormat="1" applyFont="1" applyFill="1" applyBorder="1" applyAlignment="1" applyProtection="1">
      <alignment/>
      <protection/>
    </xf>
    <xf numFmtId="199" fontId="4" fillId="0" borderId="22" xfId="0" applyNumberFormat="1" applyFont="1" applyFill="1" applyBorder="1" applyAlignment="1" applyProtection="1">
      <alignment horizontal="center" vertical="center" wrapText="1"/>
      <protection/>
    </xf>
    <xf numFmtId="199" fontId="4" fillId="0" borderId="66" xfId="0" applyNumberFormat="1" applyFont="1" applyFill="1" applyBorder="1" applyAlignment="1" applyProtection="1">
      <alignment horizontal="center" vertical="center" wrapText="1"/>
      <protection/>
    </xf>
    <xf numFmtId="0" fontId="4" fillId="2" borderId="43" xfId="0" applyFont="1" applyFill="1" applyBorder="1" applyAlignment="1">
      <alignment horizontal="center" vertical="center" wrapText="1"/>
    </xf>
    <xf numFmtId="1" fontId="4" fillId="30" borderId="22" xfId="0" applyNumberFormat="1" applyFont="1" applyFill="1" applyBorder="1" applyAlignment="1" applyProtection="1">
      <alignment/>
      <protection/>
    </xf>
    <xf numFmtId="1" fontId="4" fillId="30" borderId="25" xfId="0" applyNumberFormat="1" applyFont="1" applyFill="1" applyBorder="1" applyAlignment="1" applyProtection="1">
      <alignment/>
      <protection/>
    </xf>
    <xf numFmtId="1" fontId="4" fillId="30" borderId="24" xfId="0" applyNumberFormat="1" applyFont="1" applyFill="1" applyBorder="1" applyAlignment="1" applyProtection="1">
      <alignment/>
      <protection/>
    </xf>
    <xf numFmtId="0" fontId="5" fillId="25" borderId="36" xfId="0" applyFont="1" applyFill="1" applyBorder="1" applyAlignment="1" applyProtection="1">
      <alignment horizontal="left" vertical="center"/>
      <protection/>
    </xf>
    <xf numFmtId="199" fontId="4" fillId="30" borderId="13" xfId="0" applyNumberFormat="1" applyFont="1" applyFill="1" applyBorder="1" applyAlignment="1" applyProtection="1">
      <alignment/>
      <protection/>
    </xf>
    <xf numFmtId="199" fontId="4" fillId="2" borderId="22" xfId="0" applyNumberFormat="1" applyFont="1" applyFill="1" applyBorder="1" applyAlignment="1" applyProtection="1">
      <alignment horizontal="center" vertical="center" wrapText="1"/>
      <protection/>
    </xf>
    <xf numFmtId="199" fontId="4" fillId="2" borderId="14" xfId="0" applyNumberFormat="1" applyFont="1" applyFill="1" applyBorder="1" applyAlignment="1" applyProtection="1">
      <alignment horizontal="center" vertical="center" wrapText="1"/>
      <protection/>
    </xf>
    <xf numFmtId="199" fontId="4" fillId="30" borderId="21" xfId="0" applyNumberFormat="1" applyFont="1" applyFill="1" applyBorder="1" applyAlignment="1" applyProtection="1">
      <alignment/>
      <protection/>
    </xf>
    <xf numFmtId="199" fontId="4" fillId="2" borderId="66" xfId="0" applyNumberFormat="1" applyFont="1" applyFill="1" applyBorder="1" applyAlignment="1" applyProtection="1">
      <alignment horizontal="center" vertical="center" wrapText="1"/>
      <protection/>
    </xf>
    <xf numFmtId="199" fontId="4" fillId="30" borderId="72" xfId="0" applyNumberFormat="1" applyFont="1" applyFill="1" applyBorder="1" applyAlignment="1" applyProtection="1">
      <alignment/>
      <protection/>
    </xf>
    <xf numFmtId="0" fontId="18" fillId="2" borderId="2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 vertical="center"/>
    </xf>
    <xf numFmtId="0" fontId="18" fillId="27" borderId="11" xfId="0" applyFont="1" applyFill="1" applyBorder="1" applyAlignment="1">
      <alignment horizontal="center" vertical="center" wrapText="1"/>
    </xf>
    <xf numFmtId="0" fontId="18" fillId="27" borderId="21" xfId="0" applyFont="1" applyFill="1" applyBorder="1" applyAlignment="1">
      <alignment horizontal="center" vertical="center" wrapText="1"/>
    </xf>
    <xf numFmtId="0" fontId="18" fillId="27" borderId="13" xfId="0" applyFont="1" applyFill="1" applyBorder="1" applyAlignment="1">
      <alignment horizontal="center" vertical="center" wrapText="1"/>
    </xf>
    <xf numFmtId="0" fontId="18" fillId="27" borderId="14" xfId="0" applyFont="1" applyFill="1" applyBorder="1" applyAlignment="1">
      <alignment horizontal="center" vertical="center" wrapText="1"/>
    </xf>
    <xf numFmtId="0" fontId="10" fillId="27" borderId="0" xfId="0" applyFont="1" applyFill="1" applyAlignment="1">
      <alignment/>
    </xf>
    <xf numFmtId="0" fontId="58" fillId="28" borderId="0" xfId="0" applyFont="1" applyFill="1" applyAlignment="1" applyProtection="1">
      <alignment vertical="center"/>
      <protection/>
    </xf>
    <xf numFmtId="199" fontId="10" fillId="30" borderId="48" xfId="0" applyNumberFormat="1" applyFont="1" applyFill="1" applyBorder="1" applyAlignment="1" applyProtection="1">
      <alignment horizontal="center"/>
      <protection/>
    </xf>
    <xf numFmtId="1" fontId="4" fillId="30" borderId="45" xfId="0" applyNumberFormat="1" applyFont="1" applyFill="1" applyBorder="1" applyAlignment="1" applyProtection="1">
      <alignment/>
      <protection/>
    </xf>
    <xf numFmtId="0" fontId="3" fillId="25" borderId="28" xfId="0" applyFont="1" applyFill="1" applyBorder="1" applyAlignment="1">
      <alignment horizontal="left" indent="6"/>
    </xf>
    <xf numFmtId="1" fontId="4" fillId="26" borderId="21" xfId="0" applyNumberFormat="1" applyFont="1" applyFill="1" applyBorder="1" applyAlignment="1" applyProtection="1">
      <alignment/>
      <protection/>
    </xf>
    <xf numFmtId="199" fontId="10" fillId="30" borderId="26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99" fontId="3" fillId="30" borderId="48" xfId="0" applyNumberFormat="1" applyFont="1" applyFill="1" applyBorder="1" applyAlignment="1" applyProtection="1">
      <alignment horizontal="center"/>
      <protection/>
    </xf>
    <xf numFmtId="199" fontId="3" fillId="30" borderId="25" xfId="0" applyNumberFormat="1" applyFont="1" applyFill="1" applyBorder="1" applyAlignment="1" applyProtection="1">
      <alignment horizontal="center"/>
      <protection/>
    </xf>
    <xf numFmtId="0" fontId="3" fillId="25" borderId="31" xfId="0" applyFont="1" applyFill="1" applyBorder="1" applyAlignment="1">
      <alignment horizontal="left" indent="6"/>
    </xf>
    <xf numFmtId="199" fontId="10" fillId="30" borderId="13" xfId="0" applyNumberFormat="1" applyFont="1" applyFill="1" applyBorder="1" applyAlignment="1" applyProtection="1">
      <alignment horizontal="center"/>
      <protection/>
    </xf>
    <xf numFmtId="199" fontId="3" fillId="30" borderId="13" xfId="0" applyNumberFormat="1" applyFont="1" applyFill="1" applyBorder="1" applyAlignment="1" applyProtection="1">
      <alignment/>
      <protection/>
    </xf>
    <xf numFmtId="199" fontId="33" fillId="30" borderId="22" xfId="0" applyNumberFormat="1" applyFont="1" applyFill="1" applyBorder="1" applyAlignment="1" applyProtection="1">
      <alignment/>
      <protection/>
    </xf>
    <xf numFmtId="0" fontId="5" fillId="25" borderId="36" xfId="0" applyFont="1" applyFill="1" applyBorder="1" applyAlignment="1">
      <alignment horizontal="left" indent="1"/>
    </xf>
    <xf numFmtId="199" fontId="3" fillId="30" borderId="45" xfId="0" applyNumberFormat="1" applyFont="1" applyFill="1" applyBorder="1" applyAlignment="1" applyProtection="1">
      <alignment horizontal="center"/>
      <protection/>
    </xf>
    <xf numFmtId="199" fontId="3" fillId="30" borderId="26" xfId="0" applyNumberFormat="1" applyFont="1" applyFill="1" applyBorder="1" applyAlignment="1" applyProtection="1">
      <alignment horizontal="center"/>
      <protection/>
    </xf>
    <xf numFmtId="0" fontId="4" fillId="2" borderId="6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left"/>
    </xf>
    <xf numFmtId="1" fontId="4" fillId="32" borderId="13" xfId="0" applyNumberFormat="1" applyFont="1" applyFill="1" applyBorder="1" applyAlignment="1" applyProtection="1">
      <alignment/>
      <protection/>
    </xf>
    <xf numFmtId="0" fontId="3" fillId="32" borderId="22" xfId="0" applyFont="1" applyFill="1" applyBorder="1" applyAlignment="1" applyProtection="1">
      <alignment/>
      <protection locked="0"/>
    </xf>
    <xf numFmtId="0" fontId="3" fillId="32" borderId="66" xfId="0" applyFont="1" applyFill="1" applyBorder="1" applyAlignment="1" applyProtection="1">
      <alignment/>
      <protection locked="0"/>
    </xf>
    <xf numFmtId="199" fontId="3" fillId="32" borderId="13" xfId="0" applyNumberFormat="1" applyFont="1" applyFill="1" applyBorder="1" applyAlignment="1" applyProtection="1">
      <alignment/>
      <protection/>
    </xf>
    <xf numFmtId="0" fontId="3" fillId="27" borderId="0" xfId="0" applyFont="1" applyFill="1" applyAlignment="1" applyProtection="1">
      <alignment/>
      <protection locked="0"/>
    </xf>
    <xf numFmtId="0" fontId="5" fillId="25" borderId="36" xfId="0" applyFont="1" applyFill="1" applyBorder="1" applyAlignment="1">
      <alignment horizontal="left" vertical="center"/>
    </xf>
    <xf numFmtId="0" fontId="4" fillId="0" borderId="22" xfId="0" applyFont="1" applyFill="1" applyBorder="1" applyAlignment="1" applyProtection="1">
      <alignment/>
      <protection/>
    </xf>
    <xf numFmtId="0" fontId="4" fillId="0" borderId="66" xfId="0" applyFont="1" applyFill="1" applyBorder="1" applyAlignment="1" applyProtection="1">
      <alignment/>
      <protection/>
    </xf>
    <xf numFmtId="1" fontId="4" fillId="30" borderId="48" xfId="0" applyNumberFormat="1" applyFont="1" applyFill="1" applyBorder="1" applyAlignment="1" applyProtection="1">
      <alignment/>
      <protection/>
    </xf>
    <xf numFmtId="1" fontId="4" fillId="30" borderId="11" xfId="0" applyNumberFormat="1" applyFont="1" applyFill="1" applyBorder="1" applyAlignment="1" applyProtection="1">
      <alignment/>
      <protection/>
    </xf>
    <xf numFmtId="1" fontId="4" fillId="30" borderId="26" xfId="0" applyNumberFormat="1" applyFont="1" applyFill="1" applyBorder="1" applyAlignment="1" applyProtection="1">
      <alignment/>
      <protection/>
    </xf>
    <xf numFmtId="0" fontId="3" fillId="27" borderId="88" xfId="0" applyFont="1" applyFill="1" applyBorder="1" applyAlignment="1" applyProtection="1">
      <alignment horizontal="left" indent="11"/>
      <protection/>
    </xf>
    <xf numFmtId="1" fontId="4" fillId="27" borderId="21" xfId="0" applyNumberFormat="1" applyFont="1" applyFill="1" applyBorder="1" applyAlignment="1" applyProtection="1">
      <alignment/>
      <protection/>
    </xf>
    <xf numFmtId="0" fontId="3" fillId="27" borderId="11" xfId="0" applyFont="1" applyFill="1" applyBorder="1" applyAlignment="1" applyProtection="1">
      <alignment/>
      <protection locked="0"/>
    </xf>
    <xf numFmtId="0" fontId="3" fillId="27" borderId="11" xfId="0" applyFont="1" applyFill="1" applyBorder="1" applyAlignment="1" applyProtection="1">
      <alignment/>
      <protection locked="0"/>
    </xf>
    <xf numFmtId="0" fontId="3" fillId="27" borderId="12" xfId="0" applyFont="1" applyFill="1" applyBorder="1" applyAlignment="1" applyProtection="1">
      <alignment/>
      <protection locked="0"/>
    </xf>
    <xf numFmtId="0" fontId="11" fillId="27" borderId="10" xfId="0" applyFont="1" applyFill="1" applyBorder="1" applyAlignment="1">
      <alignment horizontal="center" vertical="center"/>
    </xf>
    <xf numFmtId="1" fontId="61" fillId="26" borderId="48" xfId="0" applyNumberFormat="1" applyFont="1" applyFill="1" applyBorder="1" applyAlignment="1" applyProtection="1">
      <alignment/>
      <protection/>
    </xf>
    <xf numFmtId="1" fontId="4" fillId="30" borderId="13" xfId="0" applyNumberFormat="1" applyFont="1" applyFill="1" applyBorder="1" applyAlignment="1" applyProtection="1">
      <alignment/>
      <protection/>
    </xf>
    <xf numFmtId="1" fontId="4" fillId="30" borderId="21" xfId="0" applyNumberFormat="1" applyFont="1" applyFill="1" applyBorder="1" applyAlignment="1" applyProtection="1">
      <alignment/>
      <protection/>
    </xf>
    <xf numFmtId="0" fontId="5" fillId="23" borderId="28" xfId="0" applyFont="1" applyFill="1" applyBorder="1" applyAlignment="1" applyProtection="1">
      <alignment horizontal="left" vertical="center"/>
      <protection/>
    </xf>
    <xf numFmtId="0" fontId="4" fillId="30" borderId="22" xfId="0" applyFont="1" applyFill="1" applyBorder="1" applyAlignment="1" applyProtection="1">
      <alignment/>
      <protection/>
    </xf>
    <xf numFmtId="0" fontId="4" fillId="30" borderId="66" xfId="0" applyFont="1" applyFill="1" applyBorder="1" applyAlignment="1" applyProtection="1">
      <alignment/>
      <protection/>
    </xf>
    <xf numFmtId="1" fontId="4" fillId="30" borderId="50" xfId="0" applyNumberFormat="1" applyFont="1" applyFill="1" applyBorder="1" applyAlignment="1" applyProtection="1">
      <alignment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4" fillId="2" borderId="88" xfId="0" applyFont="1" applyFill="1" applyBorder="1" applyAlignment="1" applyProtection="1">
      <alignment horizontal="center" vertical="center" wrapText="1"/>
      <protection/>
    </xf>
    <xf numFmtId="0" fontId="4" fillId="2" borderId="18" xfId="0" applyFont="1" applyFill="1" applyBorder="1" applyAlignment="1" applyProtection="1">
      <alignment horizontal="center" vertical="center" wrapText="1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7" borderId="88" xfId="0" applyFont="1" applyFill="1" applyBorder="1" applyAlignment="1" applyProtection="1">
      <alignment horizontal="center" vertical="center" wrapText="1"/>
      <protection/>
    </xf>
    <xf numFmtId="0" fontId="4" fillId="27" borderId="11" xfId="0" applyFont="1" applyFill="1" applyBorder="1" applyAlignment="1" applyProtection="1">
      <alignment horizontal="center" vertical="center" wrapText="1"/>
      <protection/>
    </xf>
    <xf numFmtId="0" fontId="4" fillId="27" borderId="18" xfId="0" applyFont="1" applyFill="1" applyBorder="1" applyAlignment="1" applyProtection="1">
      <alignment horizontal="center" vertical="center" wrapText="1"/>
      <protection/>
    </xf>
    <xf numFmtId="0" fontId="4" fillId="27" borderId="19" xfId="0" applyFont="1" applyFill="1" applyBorder="1" applyAlignment="1" applyProtection="1">
      <alignment horizontal="center" vertical="center" wrapText="1"/>
      <protection/>
    </xf>
    <xf numFmtId="0" fontId="4" fillId="27" borderId="12" xfId="0" applyFont="1" applyFill="1" applyBorder="1" applyAlignment="1" applyProtection="1">
      <alignment horizontal="center" vertical="center" wrapText="1"/>
      <protection/>
    </xf>
    <xf numFmtId="0" fontId="3" fillId="27" borderId="0" xfId="0" applyFont="1" applyFill="1" applyBorder="1" applyAlignment="1" applyProtection="1">
      <alignment horizontal="center" vertical="top" wrapText="1"/>
      <protection/>
    </xf>
    <xf numFmtId="0" fontId="3" fillId="27" borderId="0" xfId="0" applyFont="1" applyFill="1" applyBorder="1" applyAlignment="1" applyProtection="1">
      <alignment horizontal="center" vertical="top"/>
      <protection/>
    </xf>
    <xf numFmtId="1" fontId="4" fillId="30" borderId="92" xfId="0" applyNumberFormat="1" applyFont="1" applyFill="1" applyBorder="1" applyAlignment="1" applyProtection="1">
      <alignment/>
      <protection/>
    </xf>
    <xf numFmtId="1" fontId="4" fillId="30" borderId="87" xfId="0" applyNumberFormat="1" applyFont="1" applyFill="1" applyBorder="1" applyAlignment="1" applyProtection="1">
      <alignment/>
      <protection/>
    </xf>
    <xf numFmtId="0" fontId="3" fillId="25" borderId="31" xfId="0" applyFont="1" applyFill="1" applyBorder="1" applyAlignment="1" applyProtection="1">
      <alignment horizontal="left" indent="5"/>
      <protection/>
    </xf>
    <xf numFmtId="1" fontId="4" fillId="30" borderId="100" xfId="0" applyNumberFormat="1" applyFont="1" applyFill="1" applyBorder="1" applyAlignment="1" applyProtection="1">
      <alignment/>
      <protection/>
    </xf>
    <xf numFmtId="0" fontId="3" fillId="0" borderId="101" xfId="0" applyFont="1" applyFill="1" applyBorder="1" applyAlignment="1" applyProtection="1">
      <alignment/>
      <protection locked="0"/>
    </xf>
    <xf numFmtId="1" fontId="4" fillId="26" borderId="52" xfId="0" applyNumberFormat="1" applyFont="1" applyFill="1" applyBorder="1" applyAlignment="1" applyProtection="1">
      <alignment/>
      <protection/>
    </xf>
    <xf numFmtId="0" fontId="3" fillId="25" borderId="32" xfId="0" applyFont="1" applyFill="1" applyBorder="1" applyAlignment="1" applyProtection="1">
      <alignment horizontal="left" indent="5"/>
      <protection/>
    </xf>
    <xf numFmtId="1" fontId="4" fillId="30" borderId="89" xfId="0" applyNumberFormat="1" applyFont="1" applyFill="1" applyBorder="1" applyAlignment="1" applyProtection="1">
      <alignment/>
      <protection/>
    </xf>
    <xf numFmtId="0" fontId="3" fillId="0" borderId="102" xfId="0" applyFont="1" applyFill="1" applyBorder="1" applyAlignment="1" applyProtection="1">
      <alignment/>
      <protection locked="0"/>
    </xf>
    <xf numFmtId="1" fontId="4" fillId="30" borderId="18" xfId="0" applyNumberFormat="1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 locked="0"/>
    </xf>
    <xf numFmtId="1" fontId="4" fillId="30" borderId="17" xfId="0" applyNumberFormat="1" applyFont="1" applyFill="1" applyBorder="1" applyAlignment="1" applyProtection="1">
      <alignment/>
      <protection/>
    </xf>
    <xf numFmtId="1" fontId="4" fillId="30" borderId="69" xfId="0" applyNumberFormat="1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/>
      <protection locked="0"/>
    </xf>
    <xf numFmtId="0" fontId="5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left" wrapText="1"/>
      <protection locked="0"/>
    </xf>
    <xf numFmtId="0" fontId="14" fillId="25" borderId="87" xfId="0" applyFont="1" applyFill="1" applyBorder="1" applyAlignment="1">
      <alignment horizontal="left" vertical="top"/>
    </xf>
    <xf numFmtId="0" fontId="14" fillId="25" borderId="95" xfId="0" applyFont="1" applyFill="1" applyBorder="1" applyAlignment="1">
      <alignment horizontal="left" vertical="top"/>
    </xf>
    <xf numFmtId="0" fontId="14" fillId="25" borderId="79" xfId="0" applyFont="1" applyFill="1" applyBorder="1" applyAlignment="1">
      <alignment horizontal="left" vertical="top"/>
    </xf>
    <xf numFmtId="49" fontId="3" fillId="0" borderId="87" xfId="0" applyNumberFormat="1" applyFont="1" applyFill="1" applyBorder="1" applyAlignment="1" applyProtection="1">
      <alignment horizontal="left" vertical="top" wrapText="1"/>
      <protection locked="0"/>
    </xf>
    <xf numFmtId="49" fontId="3" fillId="0" borderId="95" xfId="0" applyNumberFormat="1" applyFont="1" applyFill="1" applyBorder="1" applyAlignment="1" applyProtection="1">
      <alignment horizontal="left" vertical="top" wrapText="1"/>
      <protection locked="0"/>
    </xf>
    <xf numFmtId="49" fontId="3" fillId="0" borderId="79" xfId="0" applyNumberFormat="1" applyFont="1" applyFill="1" applyBorder="1" applyAlignment="1" applyProtection="1">
      <alignment horizontal="left" vertical="top" wrapText="1"/>
      <protection locked="0"/>
    </xf>
    <xf numFmtId="0" fontId="14" fillId="25" borderId="87" xfId="0" applyFont="1" applyFill="1" applyBorder="1" applyAlignment="1">
      <alignment horizontal="left"/>
    </xf>
    <xf numFmtId="0" fontId="14" fillId="25" borderId="95" xfId="0" applyFont="1" applyFill="1" applyBorder="1" applyAlignment="1">
      <alignment horizontal="left"/>
    </xf>
    <xf numFmtId="0" fontId="14" fillId="25" borderId="79" xfId="0" applyFont="1" applyFill="1" applyBorder="1" applyAlignment="1">
      <alignment horizontal="left"/>
    </xf>
    <xf numFmtId="49" fontId="7" fillId="0" borderId="103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49" fontId="4" fillId="0" borderId="104" xfId="0" applyNumberFormat="1" applyFont="1" applyFill="1" applyBorder="1" applyAlignment="1" applyProtection="1">
      <alignment/>
      <protection locked="0"/>
    </xf>
    <xf numFmtId="49" fontId="4" fillId="0" borderId="29" xfId="0" applyNumberFormat="1" applyFont="1" applyFill="1" applyBorder="1" applyAlignment="1" applyProtection="1">
      <alignment/>
      <protection locked="0"/>
    </xf>
    <xf numFmtId="49" fontId="4" fillId="0" borderId="105" xfId="0" applyNumberFormat="1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left" vertical="center"/>
    </xf>
    <xf numFmtId="49" fontId="3" fillId="0" borderId="52" xfId="0" applyNumberFormat="1" applyFont="1" applyFill="1" applyBorder="1" applyAlignment="1" applyProtection="1">
      <alignment horizontal="left" wrapText="1"/>
      <protection locked="0"/>
    </xf>
    <xf numFmtId="49" fontId="3" fillId="0" borderId="106" xfId="0" applyNumberFormat="1" applyFont="1" applyFill="1" applyBorder="1" applyAlignment="1" applyProtection="1">
      <alignment horizontal="left" wrapText="1"/>
      <protection locked="0"/>
    </xf>
    <xf numFmtId="49" fontId="3" fillId="0" borderId="107" xfId="0" applyNumberFormat="1" applyFont="1" applyFill="1" applyBorder="1" applyAlignment="1" applyProtection="1">
      <alignment horizontal="left" wrapText="1"/>
      <protection locked="0"/>
    </xf>
    <xf numFmtId="0" fontId="14" fillId="25" borderId="52" xfId="0" applyFont="1" applyFill="1" applyBorder="1" applyAlignment="1">
      <alignment horizontal="left"/>
    </xf>
    <xf numFmtId="0" fontId="14" fillId="25" borderId="106" xfId="0" applyFont="1" applyFill="1" applyBorder="1" applyAlignment="1">
      <alignment horizontal="left"/>
    </xf>
    <xf numFmtId="0" fontId="14" fillId="25" borderId="107" xfId="0" applyFont="1" applyFill="1" applyBorder="1" applyAlignment="1">
      <alignment horizontal="left"/>
    </xf>
    <xf numFmtId="49" fontId="3" fillId="0" borderId="48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25" borderId="69" xfId="0" applyFont="1" applyFill="1" applyBorder="1" applyAlignment="1">
      <alignment horizontal="left"/>
    </xf>
    <xf numFmtId="0" fontId="14" fillId="25" borderId="108" xfId="0" applyFont="1" applyFill="1" applyBorder="1" applyAlignment="1">
      <alignment horizontal="left"/>
    </xf>
    <xf numFmtId="0" fontId="14" fillId="25" borderId="109" xfId="0" applyFont="1" applyFill="1" applyBorder="1" applyAlignment="1">
      <alignment horizontal="left"/>
    </xf>
    <xf numFmtId="49" fontId="3" fillId="0" borderId="69" xfId="0" applyNumberFormat="1" applyFont="1" applyFill="1" applyBorder="1" applyAlignment="1" applyProtection="1">
      <alignment vertical="top" wrapText="1"/>
      <protection locked="0"/>
    </xf>
    <xf numFmtId="49" fontId="3" fillId="0" borderId="108" xfId="0" applyNumberFormat="1" applyFont="1" applyFill="1" applyBorder="1" applyAlignment="1" applyProtection="1">
      <alignment vertical="top" wrapText="1"/>
      <protection locked="0"/>
    </xf>
    <xf numFmtId="49" fontId="3" fillId="0" borderId="109" xfId="0" applyNumberFormat="1" applyFont="1" applyFill="1" applyBorder="1" applyAlignment="1" applyProtection="1">
      <alignment vertical="top" wrapText="1"/>
      <protection locked="0"/>
    </xf>
    <xf numFmtId="49" fontId="3" fillId="0" borderId="92" xfId="0" applyNumberFormat="1" applyFont="1" applyFill="1" applyBorder="1" applyAlignment="1" applyProtection="1">
      <alignment vertical="top" wrapText="1"/>
      <protection locked="0"/>
    </xf>
    <xf numFmtId="49" fontId="3" fillId="0" borderId="93" xfId="0" applyNumberFormat="1" applyFont="1" applyFill="1" applyBorder="1" applyAlignment="1" applyProtection="1">
      <alignment vertical="top" wrapText="1"/>
      <protection locked="0"/>
    </xf>
    <xf numFmtId="49" fontId="3" fillId="0" borderId="78" xfId="0" applyNumberFormat="1" applyFont="1" applyFill="1" applyBorder="1" applyAlignment="1" applyProtection="1">
      <alignment vertical="top" wrapText="1"/>
      <protection locked="0"/>
    </xf>
    <xf numFmtId="0" fontId="29" fillId="25" borderId="92" xfId="0" applyFont="1" applyFill="1" applyBorder="1" applyAlignment="1">
      <alignment horizontal="left"/>
    </xf>
    <xf numFmtId="0" fontId="29" fillId="25" borderId="93" xfId="0" applyFont="1" applyFill="1" applyBorder="1" applyAlignment="1">
      <alignment horizontal="left"/>
    </xf>
    <xf numFmtId="0" fontId="29" fillId="25" borderId="78" xfId="0" applyFont="1" applyFill="1" applyBorder="1" applyAlignment="1">
      <alignment horizontal="left"/>
    </xf>
    <xf numFmtId="0" fontId="29" fillId="25" borderId="100" xfId="0" applyFont="1" applyFill="1" applyBorder="1" applyAlignment="1">
      <alignment horizontal="left"/>
    </xf>
    <xf numFmtId="0" fontId="29" fillId="25" borderId="110" xfId="0" applyFont="1" applyFill="1" applyBorder="1" applyAlignment="1">
      <alignment horizontal="left"/>
    </xf>
    <xf numFmtId="0" fontId="29" fillId="25" borderId="80" xfId="0" applyFont="1" applyFill="1" applyBorder="1" applyAlignment="1">
      <alignment horizontal="left"/>
    </xf>
    <xf numFmtId="49" fontId="7" fillId="0" borderId="10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1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80" xfId="0" applyNumberFormat="1" applyFont="1" applyFill="1" applyBorder="1" applyAlignment="1" applyProtection="1">
      <alignment horizontal="center" vertical="top" wrapText="1"/>
      <protection locked="0"/>
    </xf>
    <xf numFmtId="0" fontId="14" fillId="25" borderId="100" xfId="0" applyFont="1" applyFill="1" applyBorder="1" applyAlignment="1">
      <alignment horizontal="left"/>
    </xf>
    <xf numFmtId="0" fontId="14" fillId="25" borderId="110" xfId="0" applyFont="1" applyFill="1" applyBorder="1" applyAlignment="1">
      <alignment horizontal="left"/>
    </xf>
    <xf numFmtId="0" fontId="14" fillId="25" borderId="80" xfId="0" applyFont="1" applyFill="1" applyBorder="1" applyAlignment="1">
      <alignment horizontal="left"/>
    </xf>
    <xf numFmtId="0" fontId="7" fillId="0" borderId="100" xfId="0" applyFont="1" applyFill="1" applyBorder="1" applyAlignment="1" applyProtection="1">
      <alignment horizontal="center" wrapText="1"/>
      <protection locked="0"/>
    </xf>
    <xf numFmtId="0" fontId="7" fillId="0" borderId="110" xfId="0" applyFont="1" applyFill="1" applyBorder="1" applyAlignment="1" applyProtection="1">
      <alignment horizontal="center" wrapText="1"/>
      <protection locked="0"/>
    </xf>
    <xf numFmtId="0" fontId="7" fillId="0" borderId="80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84" xfId="0" applyFont="1" applyFill="1" applyBorder="1" applyAlignment="1" applyProtection="1">
      <alignment horizontal="center" vertical="center" wrapText="1"/>
      <protection/>
    </xf>
    <xf numFmtId="0" fontId="4" fillId="2" borderId="43" xfId="0" applyFont="1" applyFill="1" applyBorder="1" applyAlignment="1" applyProtection="1">
      <alignment horizontal="center" vertical="center" wrapText="1"/>
      <protection/>
    </xf>
    <xf numFmtId="0" fontId="4" fillId="2" borderId="64" xfId="0" applyFont="1" applyFill="1" applyBorder="1" applyAlignment="1" applyProtection="1">
      <alignment horizontal="center"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2" borderId="9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4" fillId="2" borderId="111" xfId="0" applyFont="1" applyFill="1" applyBorder="1" applyAlignment="1" applyProtection="1">
      <alignment horizontal="center" vertical="center" wrapText="1"/>
      <protection/>
    </xf>
    <xf numFmtId="0" fontId="5" fillId="26" borderId="15" xfId="0" applyFont="1" applyFill="1" applyBorder="1" applyAlignment="1" applyProtection="1">
      <alignment horizontal="left" vertical="center"/>
      <protection/>
    </xf>
    <xf numFmtId="0" fontId="5" fillId="26" borderId="70" xfId="0" applyFont="1" applyFill="1" applyBorder="1" applyAlignment="1" applyProtection="1">
      <alignment horizontal="left" vertical="center"/>
      <protection/>
    </xf>
    <xf numFmtId="0" fontId="5" fillId="26" borderId="16" xfId="0" applyFont="1" applyFill="1" applyBorder="1" applyAlignment="1" applyProtection="1">
      <alignment horizontal="left" vertical="center"/>
      <protection/>
    </xf>
    <xf numFmtId="0" fontId="4" fillId="2" borderId="8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9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18" fillId="2" borderId="111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8" fillId="2" borderId="64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4" fillId="2" borderId="112" xfId="0" applyFont="1" applyFill="1" applyBorder="1" applyAlignment="1" applyProtection="1">
      <alignment horizontal="center" vertical="center" wrapText="1"/>
      <protection/>
    </xf>
    <xf numFmtId="0" fontId="4" fillId="2" borderId="113" xfId="0" applyFont="1" applyFill="1" applyBorder="1" applyAlignment="1" applyProtection="1">
      <alignment horizontal="center" vertical="center" wrapText="1"/>
      <protection/>
    </xf>
    <xf numFmtId="0" fontId="4" fillId="2" borderId="54" xfId="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26" borderId="112" xfId="0" applyFont="1" applyFill="1" applyBorder="1" applyAlignment="1">
      <alignment horizontal="center" vertical="center"/>
    </xf>
    <xf numFmtId="0" fontId="4" fillId="26" borderId="113" xfId="0" applyFont="1" applyFill="1" applyBorder="1" applyAlignment="1">
      <alignment horizontal="center" vertical="center"/>
    </xf>
    <xf numFmtId="0" fontId="9" fillId="26" borderId="54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0" fontId="9" fillId="26" borderId="64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9" fillId="26" borderId="99" xfId="0" applyFont="1" applyFill="1" applyBorder="1" applyAlignment="1">
      <alignment horizontal="center" vertical="center"/>
    </xf>
    <xf numFmtId="0" fontId="9" fillId="26" borderId="111" xfId="0" applyFont="1" applyFill="1" applyBorder="1" applyAlignment="1">
      <alignment horizontal="center" vertical="center"/>
    </xf>
    <xf numFmtId="0" fontId="4" fillId="2" borderId="112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 vertical="center" wrapText="1"/>
    </xf>
    <xf numFmtId="0" fontId="4" fillId="2" borderId="113" xfId="0" applyFont="1" applyFill="1" applyBorder="1" applyAlignment="1">
      <alignment horizontal="center" vertical="center" wrapText="1"/>
    </xf>
    <xf numFmtId="0" fontId="18" fillId="2" borderId="99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14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99" xfId="0" applyFont="1" applyFill="1" applyBorder="1" applyAlignment="1">
      <alignment horizontal="center" vertical="center" wrapText="1"/>
    </xf>
    <xf numFmtId="0" fontId="9" fillId="2" borderId="111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66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99" fontId="4" fillId="2" borderId="64" xfId="0" applyNumberFormat="1" applyFont="1" applyFill="1" applyBorder="1" applyAlignment="1">
      <alignment horizontal="center" vertical="center"/>
    </xf>
    <xf numFmtId="199" fontId="4" fillId="2" borderId="13" xfId="0" applyNumberFormat="1" applyFont="1" applyFill="1" applyBorder="1" applyAlignment="1">
      <alignment horizontal="center" vertical="center"/>
    </xf>
    <xf numFmtId="199" fontId="4" fillId="2" borderId="99" xfId="0" applyNumberFormat="1" applyFont="1" applyFill="1" applyBorder="1" applyAlignment="1" applyProtection="1">
      <alignment horizontal="center" vertical="center"/>
      <protection/>
    </xf>
    <xf numFmtId="199" fontId="4" fillId="2" borderId="20" xfId="0" applyNumberFormat="1" applyFont="1" applyFill="1" applyBorder="1" applyAlignment="1" applyProtection="1">
      <alignment horizontal="center" vertical="center"/>
      <protection/>
    </xf>
    <xf numFmtId="199" fontId="4" fillId="2" borderId="114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wrapText="1"/>
      <protection/>
    </xf>
    <xf numFmtId="0" fontId="5" fillId="4" borderId="15" xfId="0" applyFont="1" applyFill="1" applyBorder="1" applyAlignment="1">
      <alignment horizontal="left" vertical="center"/>
    </xf>
    <xf numFmtId="0" fontId="5" fillId="4" borderId="70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8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115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70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199" fontId="9" fillId="2" borderId="54" xfId="0" applyNumberFormat="1" applyFont="1" applyFill="1" applyBorder="1" applyAlignment="1">
      <alignment horizontal="center" vertical="center" wrapText="1"/>
    </xf>
    <xf numFmtId="199" fontId="9" fillId="2" borderId="21" xfId="0" applyNumberFormat="1" applyFont="1" applyFill="1" applyBorder="1" applyAlignment="1">
      <alignment horizontal="center" vertical="center" wrapText="1"/>
    </xf>
    <xf numFmtId="199" fontId="9" fillId="2" borderId="11" xfId="0" applyNumberFormat="1" applyFont="1" applyFill="1" applyBorder="1" applyAlignment="1">
      <alignment horizontal="center" vertical="center" wrapText="1"/>
    </xf>
    <xf numFmtId="199" fontId="18" fillId="2" borderId="99" xfId="0" applyNumberFormat="1" applyFont="1" applyFill="1" applyBorder="1" applyAlignment="1">
      <alignment horizontal="center" vertical="center" wrapText="1"/>
    </xf>
    <xf numFmtId="199" fontId="18" fillId="2" borderId="20" xfId="0" applyNumberFormat="1" applyFont="1" applyFill="1" applyBorder="1" applyAlignment="1">
      <alignment horizontal="center" vertical="center" wrapText="1"/>
    </xf>
    <xf numFmtId="199" fontId="18" fillId="2" borderId="114" xfId="0" applyNumberFormat="1" applyFont="1" applyFill="1" applyBorder="1" applyAlignment="1">
      <alignment horizontal="center" vertical="center" wrapText="1"/>
    </xf>
    <xf numFmtId="199" fontId="9" fillId="2" borderId="99" xfId="0" applyNumberFormat="1" applyFont="1" applyFill="1" applyBorder="1" applyAlignment="1">
      <alignment horizontal="center" vertical="center" wrapText="1"/>
    </xf>
    <xf numFmtId="199" fontId="9" fillId="2" borderId="111" xfId="0" applyNumberFormat="1" applyFont="1" applyFill="1" applyBorder="1" applyAlignment="1">
      <alignment horizontal="center" vertical="center" wrapText="1"/>
    </xf>
    <xf numFmtId="199" fontId="9" fillId="2" borderId="13" xfId="0" applyNumberFormat="1" applyFont="1" applyFill="1" applyBorder="1" applyAlignment="1">
      <alignment horizontal="center" vertical="center" wrapText="1"/>
    </xf>
    <xf numFmtId="199" fontId="9" fillId="2" borderId="22" xfId="0" applyNumberFormat="1" applyFont="1" applyFill="1" applyBorder="1" applyAlignment="1">
      <alignment horizontal="center" vertical="center" wrapText="1"/>
    </xf>
    <xf numFmtId="199" fontId="9" fillId="2" borderId="66" xfId="0" applyNumberFormat="1" applyFont="1" applyFill="1" applyBorder="1" applyAlignment="1">
      <alignment horizontal="center" vertical="center" wrapText="1"/>
    </xf>
    <xf numFmtId="199" fontId="9" fillId="2" borderId="12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9" fillId="26" borderId="35" xfId="0" applyFont="1" applyFill="1" applyBorder="1" applyAlignment="1">
      <alignment horizontal="center" vertical="center"/>
    </xf>
    <xf numFmtId="0" fontId="9" fillId="26" borderId="14" xfId="0" applyFont="1" applyFill="1" applyBorder="1" applyAlignment="1">
      <alignment horizontal="center" vertical="center"/>
    </xf>
    <xf numFmtId="0" fontId="18" fillId="2" borderId="111" xfId="0" applyFont="1" applyFill="1" applyBorder="1" applyAlignment="1">
      <alignment horizontal="center" vertical="center" wrapText="1"/>
    </xf>
    <xf numFmtId="0" fontId="9" fillId="26" borderId="14" xfId="0" applyFont="1" applyFill="1" applyBorder="1" applyAlignment="1">
      <alignment horizontal="center" vertical="center" wrapText="1"/>
    </xf>
    <xf numFmtId="0" fontId="4" fillId="2" borderId="112" xfId="57" applyFont="1" applyFill="1" applyBorder="1" applyAlignment="1" applyProtection="1">
      <alignment horizontal="center" vertical="center" wrapText="1"/>
      <protection/>
    </xf>
    <xf numFmtId="0" fontId="4" fillId="2" borderId="90" xfId="57" applyFont="1" applyFill="1" applyBorder="1" applyAlignment="1" applyProtection="1">
      <alignment horizontal="center" vertical="center" wrapText="1"/>
      <protection/>
    </xf>
    <xf numFmtId="0" fontId="4" fillId="2" borderId="113" xfId="57" applyFont="1" applyFill="1" applyBorder="1" applyAlignment="1" applyProtection="1">
      <alignment horizontal="center" vertical="center" wrapText="1"/>
      <protection/>
    </xf>
    <xf numFmtId="199" fontId="9" fillId="2" borderId="54" xfId="57" applyNumberFormat="1" applyFont="1" applyFill="1" applyBorder="1" applyAlignment="1" applyProtection="1">
      <alignment horizontal="center" vertical="center" wrapText="1"/>
      <protection/>
    </xf>
    <xf numFmtId="199" fontId="9" fillId="2" borderId="21" xfId="57" applyNumberFormat="1" applyFont="1" applyFill="1" applyBorder="1" applyAlignment="1" applyProtection="1">
      <alignment horizontal="center" vertical="center" wrapText="1"/>
      <protection/>
    </xf>
    <xf numFmtId="199" fontId="9" fillId="2" borderId="11" xfId="57" applyNumberFormat="1" applyFont="1" applyFill="1" applyBorder="1" applyAlignment="1" applyProtection="1">
      <alignment horizontal="center" vertical="center" wrapText="1"/>
      <protection/>
    </xf>
    <xf numFmtId="199" fontId="18" fillId="2" borderId="99" xfId="57" applyNumberFormat="1" applyFont="1" applyFill="1" applyBorder="1" applyAlignment="1" applyProtection="1">
      <alignment horizontal="center" vertical="center" wrapText="1"/>
      <protection/>
    </xf>
    <xf numFmtId="199" fontId="18" fillId="2" borderId="20" xfId="57" applyNumberFormat="1" applyFont="1" applyFill="1" applyBorder="1" applyAlignment="1" applyProtection="1">
      <alignment horizontal="center" vertical="center" wrapText="1"/>
      <protection/>
    </xf>
    <xf numFmtId="199" fontId="18" fillId="2" borderId="114" xfId="57" applyNumberFormat="1" applyFont="1" applyFill="1" applyBorder="1" applyAlignment="1" applyProtection="1">
      <alignment horizontal="center" vertical="center" wrapText="1"/>
      <protection/>
    </xf>
    <xf numFmtId="199" fontId="9" fillId="2" borderId="99" xfId="57" applyNumberFormat="1" applyFont="1" applyFill="1" applyBorder="1" applyAlignment="1" applyProtection="1">
      <alignment horizontal="center" vertical="center" wrapText="1"/>
      <protection/>
    </xf>
    <xf numFmtId="199" fontId="9" fillId="2" borderId="20" xfId="57" applyNumberFormat="1" applyFont="1" applyFill="1" applyBorder="1" applyAlignment="1" applyProtection="1">
      <alignment horizontal="center" vertical="center" wrapText="1"/>
      <protection/>
    </xf>
    <xf numFmtId="199" fontId="9" fillId="2" borderId="111" xfId="57" applyNumberFormat="1" applyFont="1" applyFill="1" applyBorder="1" applyAlignment="1" applyProtection="1">
      <alignment horizontal="center" vertical="center" wrapText="1"/>
      <protection/>
    </xf>
    <xf numFmtId="199" fontId="9" fillId="2" borderId="13" xfId="57" applyNumberFormat="1" applyFont="1" applyFill="1" applyBorder="1" applyAlignment="1" applyProtection="1">
      <alignment horizontal="center" vertical="center" wrapText="1"/>
      <protection/>
    </xf>
    <xf numFmtId="199" fontId="9" fillId="2" borderId="22" xfId="57" applyNumberFormat="1" applyFont="1" applyFill="1" applyBorder="1" applyAlignment="1" applyProtection="1">
      <alignment horizontal="center" vertical="center" wrapText="1"/>
      <protection/>
    </xf>
    <xf numFmtId="199" fontId="9" fillId="2" borderId="66" xfId="57" applyNumberFormat="1" applyFont="1" applyFill="1" applyBorder="1" applyAlignment="1" applyProtection="1">
      <alignment horizontal="center" vertical="center" wrapText="1"/>
      <protection/>
    </xf>
    <xf numFmtId="199" fontId="9" fillId="2" borderId="12" xfId="57" applyNumberFormat="1" applyFont="1" applyFill="1" applyBorder="1" applyAlignment="1" applyProtection="1">
      <alignment horizontal="center" vertical="center" wrapText="1"/>
      <protection/>
    </xf>
    <xf numFmtId="0" fontId="5" fillId="4" borderId="15" xfId="57" applyFont="1" applyFill="1" applyBorder="1" applyAlignment="1" applyProtection="1">
      <alignment horizontal="left" vertical="center"/>
      <protection/>
    </xf>
    <xf numFmtId="0" fontId="5" fillId="4" borderId="70" xfId="57" applyFont="1" applyFill="1" applyBorder="1" applyAlignment="1" applyProtection="1">
      <alignment horizontal="left" vertical="center"/>
      <protection/>
    </xf>
    <xf numFmtId="0" fontId="5" fillId="4" borderId="16" xfId="57" applyFont="1" applyFill="1" applyBorder="1" applyAlignment="1" applyProtection="1">
      <alignment horizontal="left" vertical="center"/>
      <protection/>
    </xf>
    <xf numFmtId="199" fontId="9" fillId="4" borderId="13" xfId="57" applyNumberFormat="1" applyFont="1" applyFill="1" applyBorder="1" applyAlignment="1" applyProtection="1">
      <alignment horizontal="center" vertical="center" wrapText="1"/>
      <protection/>
    </xf>
    <xf numFmtId="0" fontId="5" fillId="23" borderId="15" xfId="57" applyFont="1" applyFill="1" applyBorder="1" applyAlignment="1">
      <alignment horizontal="left" vertical="center" wrapText="1"/>
      <protection/>
    </xf>
    <xf numFmtId="0" fontId="5" fillId="23" borderId="70" xfId="57" applyFont="1" applyFill="1" applyBorder="1" applyAlignment="1">
      <alignment horizontal="left" vertical="center" wrapText="1"/>
      <protection/>
    </xf>
    <xf numFmtId="0" fontId="5" fillId="23" borderId="16" xfId="57" applyFont="1" applyFill="1" applyBorder="1" applyAlignment="1">
      <alignment horizontal="left" vertical="center" wrapText="1"/>
      <protection/>
    </xf>
    <xf numFmtId="0" fontId="14" fillId="0" borderId="27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em\DOCS\VBPrograms\EMIS\Hoso_Excel\HoSo_T9\HoSo_TieuHoc_T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PT_T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CoSoVC_TH"/>
      <sheetName val="NhanSu_TH"/>
      <sheetName val="LopHoc_TH"/>
      <sheetName val="LopHoc_TH_BC"/>
      <sheetName val="HocSinh_TH"/>
      <sheetName val="HocSinh_TH_BC"/>
      <sheetName val="DiemTruong"/>
      <sheetName val="DanhMuc"/>
      <sheetName val="CoSoV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LopHoc_THPT"/>
      <sheetName val="HocSinh_THPT"/>
      <sheetName val="DanhGiaHS_THPT"/>
      <sheetName val="DanhGiaMH_THPT"/>
      <sheetName val="Danhgia_CBGVNV"/>
      <sheetName val="TaiChinh"/>
    </sheetNames>
    <sheetDataSet>
      <sheetData sheetId="0">
        <row r="7">
          <cell r="Z7" t="b">
            <v>0</v>
          </cell>
        </row>
        <row r="10">
          <cell r="Z10" t="b">
            <v>0</v>
          </cell>
        </row>
        <row r="39">
          <cell r="Z39" t="b">
            <v>0</v>
          </cell>
        </row>
      </sheetData>
      <sheetData sheetId="2">
        <row r="7">
          <cell r="D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8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52"/>
  <sheetViews>
    <sheetView showGridLines="0" zoomScalePageLayoutView="0" workbookViewId="0" topLeftCell="A20">
      <selection activeCell="E1" sqref="E1:E16384"/>
    </sheetView>
  </sheetViews>
  <sheetFormatPr defaultColWidth="9" defaultRowHeight="15"/>
  <cols>
    <col min="1" max="1" width="1.59765625" style="1" customWidth="1"/>
    <col min="2" max="3" width="4.59765625" style="1" customWidth="1"/>
    <col min="4" max="4" width="6.796875" style="1" customWidth="1"/>
    <col min="5" max="12" width="4.59765625" style="1" customWidth="1"/>
    <col min="13" max="13" width="8.59765625" style="1" customWidth="1"/>
    <col min="14" max="16" width="4.59765625" style="1" customWidth="1"/>
    <col min="17" max="17" width="7" style="1" customWidth="1"/>
    <col min="18" max="18" width="1.59765625" style="1" customWidth="1"/>
    <col min="19" max="19" width="12.59765625" style="281" customWidth="1"/>
    <col min="20" max="23" width="9" style="1" customWidth="1"/>
    <col min="24" max="24" width="9" style="1" hidden="1" customWidth="1"/>
    <col min="25" max="25" width="23.59765625" style="1" hidden="1" customWidth="1"/>
    <col min="26" max="26" width="8.09765625" style="8" hidden="1" customWidth="1"/>
    <col min="27" max="27" width="9" style="1" customWidth="1"/>
    <col min="28" max="16384" width="9" style="1" customWidth="1"/>
  </cols>
  <sheetData>
    <row r="1" spans="14:17" ht="15.75">
      <c r="N1" s="571" t="s">
        <v>252</v>
      </c>
      <c r="O1" s="571"/>
      <c r="P1" s="571"/>
      <c r="Q1" s="571"/>
    </row>
    <row r="2" ht="15.75"/>
    <row r="3" spans="24:26" ht="15.75">
      <c r="X3" s="10" t="s">
        <v>219</v>
      </c>
      <c r="Y3" s="230"/>
      <c r="Z3" s="230" t="s">
        <v>253</v>
      </c>
    </row>
    <row r="4" spans="24:26" ht="15.75">
      <c r="X4" s="10" t="str">
        <f>LOOKUP(Z4,{1,2,3,4},{"43","44","46","50"})</f>
        <v>50</v>
      </c>
      <c r="Y4" s="282" t="s">
        <v>116</v>
      </c>
      <c r="Z4" s="48">
        <v>4</v>
      </c>
    </row>
    <row r="5" spans="2:26" ht="24" customHeight="1">
      <c r="B5" s="572" t="s">
        <v>57</v>
      </c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572"/>
      <c r="N5" s="572"/>
      <c r="O5" s="572"/>
      <c r="P5" s="572"/>
      <c r="Q5" s="572"/>
      <c r="X5" s="10" t="str">
        <f>LOOKUP(Z5,{1,2,3,4},{"4","40","41","42"})</f>
        <v>4</v>
      </c>
      <c r="Y5" s="282" t="s">
        <v>117</v>
      </c>
      <c r="Z5" s="48">
        <v>1</v>
      </c>
    </row>
    <row r="6" spans="2:26" ht="17.25" customHeight="1" thickBot="1">
      <c r="B6" s="573" t="s">
        <v>50</v>
      </c>
      <c r="C6" s="573"/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3"/>
      <c r="X6" s="10">
        <f>IF(Z6,8,"")</f>
      </c>
      <c r="Y6" s="282" t="s">
        <v>257</v>
      </c>
      <c r="Z6" s="48" t="b">
        <v>0</v>
      </c>
    </row>
    <row r="7" spans="3:26" ht="19.5" customHeight="1" thickBot="1">
      <c r="C7" s="283"/>
      <c r="D7" s="586" t="s">
        <v>436</v>
      </c>
      <c r="E7" s="586"/>
      <c r="F7" s="586"/>
      <c r="G7" s="586"/>
      <c r="H7" s="586"/>
      <c r="I7" s="586"/>
      <c r="J7" s="586"/>
      <c r="K7" s="586"/>
      <c r="L7" s="586"/>
      <c r="M7" s="586"/>
      <c r="N7" s="586"/>
      <c r="O7" s="586"/>
      <c r="X7" s="10">
        <f>IF(Z7,15,"")</f>
      </c>
      <c r="Y7" s="282" t="s">
        <v>258</v>
      </c>
      <c r="Z7" s="48" t="b">
        <v>0</v>
      </c>
    </row>
    <row r="8" spans="3:26" ht="16.5" thickBot="1">
      <c r="C8" s="284"/>
      <c r="D8" s="285"/>
      <c r="E8" s="286"/>
      <c r="F8" s="286"/>
      <c r="G8" s="286"/>
      <c r="H8" s="2"/>
      <c r="X8" s="10">
        <f>IF(Z8,7,"")</f>
      </c>
      <c r="Y8" s="282" t="s">
        <v>118</v>
      </c>
      <c r="Z8" s="48" t="b">
        <v>0</v>
      </c>
    </row>
    <row r="9" spans="3:26" ht="19.5" thickBot="1">
      <c r="C9" s="587" t="s">
        <v>51</v>
      </c>
      <c r="D9" s="588"/>
      <c r="E9" s="588"/>
      <c r="F9" s="589" t="s">
        <v>437</v>
      </c>
      <c r="G9" s="590"/>
      <c r="H9" s="591"/>
      <c r="I9" s="287"/>
      <c r="J9" s="287"/>
      <c r="K9" s="601" t="s">
        <v>52</v>
      </c>
      <c r="L9" s="602"/>
      <c r="M9" s="602"/>
      <c r="N9" s="592" t="s">
        <v>438</v>
      </c>
      <c r="O9" s="592"/>
      <c r="P9" s="592"/>
      <c r="X9" s="10">
        <f>IF(Z9,8,"")</f>
      </c>
      <c r="Y9" s="282" t="s">
        <v>119</v>
      </c>
      <c r="Z9" s="48" t="b">
        <v>0</v>
      </c>
    </row>
    <row r="10" spans="24:27" ht="15.75">
      <c r="X10" s="10">
        <f>IF(Z10,12,"")</f>
        <v>12</v>
      </c>
      <c r="Y10" s="282" t="s">
        <v>259</v>
      </c>
      <c r="Z10" s="48" t="b">
        <v>1</v>
      </c>
      <c r="AA10" s="1" t="b">
        <v>1</v>
      </c>
    </row>
    <row r="11" spans="2:26" s="288" customFormat="1" ht="21" customHeight="1">
      <c r="B11" s="593" t="s">
        <v>254</v>
      </c>
      <c r="C11" s="593"/>
      <c r="D11" s="593"/>
      <c r="E11" s="593"/>
      <c r="F11" s="593"/>
      <c r="G11" s="593"/>
      <c r="H11" s="593"/>
      <c r="I11" s="593"/>
      <c r="S11" s="289"/>
      <c r="X11" s="10">
        <f>IF(Z11,9,"")</f>
      </c>
      <c r="Y11" s="282" t="s">
        <v>260</v>
      </c>
      <c r="Z11" s="48" t="b">
        <v>0</v>
      </c>
    </row>
    <row r="12" spans="2:27" ht="16.5">
      <c r="B12" s="597" t="s">
        <v>53</v>
      </c>
      <c r="C12" s="598"/>
      <c r="D12" s="599"/>
      <c r="E12" s="594" t="s">
        <v>439</v>
      </c>
      <c r="F12" s="595"/>
      <c r="G12" s="595"/>
      <c r="H12" s="595"/>
      <c r="I12" s="595"/>
      <c r="J12" s="596"/>
      <c r="K12" s="597" t="s">
        <v>120</v>
      </c>
      <c r="L12" s="598"/>
      <c r="M12" s="599"/>
      <c r="N12" s="600" t="s">
        <v>440</v>
      </c>
      <c r="O12" s="600"/>
      <c r="P12" s="600"/>
      <c r="Q12" s="600"/>
      <c r="X12" s="10">
        <f>IF(Z12,13,"")</f>
        <v>13</v>
      </c>
      <c r="Y12" s="282" t="s">
        <v>261</v>
      </c>
      <c r="Z12" s="48" t="b">
        <v>1</v>
      </c>
      <c r="AA12" s="1" t="b">
        <v>1</v>
      </c>
    </row>
    <row r="13" spans="2:26" ht="16.5">
      <c r="B13" s="577" t="s">
        <v>54</v>
      </c>
      <c r="C13" s="578"/>
      <c r="D13" s="579"/>
      <c r="E13" s="580" t="s">
        <v>441</v>
      </c>
      <c r="F13" s="581"/>
      <c r="G13" s="581"/>
      <c r="H13" s="581"/>
      <c r="I13" s="581"/>
      <c r="J13" s="582"/>
      <c r="K13" s="583" t="s">
        <v>121</v>
      </c>
      <c r="L13" s="584"/>
      <c r="M13" s="585"/>
      <c r="N13" s="576" t="s">
        <v>443</v>
      </c>
      <c r="O13" s="576"/>
      <c r="P13" s="576"/>
      <c r="Q13" s="576"/>
      <c r="X13" s="10">
        <f>IF(Z13,13,"")</f>
      </c>
      <c r="Y13" s="282" t="s">
        <v>122</v>
      </c>
      <c r="Z13" s="48" t="b">
        <v>0</v>
      </c>
    </row>
    <row r="14" spans="2:26" ht="16.5">
      <c r="B14" s="577" t="s">
        <v>55</v>
      </c>
      <c r="C14" s="578"/>
      <c r="D14" s="579"/>
      <c r="E14" s="580" t="s">
        <v>414</v>
      </c>
      <c r="F14" s="581"/>
      <c r="G14" s="581"/>
      <c r="H14" s="581"/>
      <c r="I14" s="581"/>
      <c r="J14" s="582"/>
      <c r="K14" s="583" t="s">
        <v>123</v>
      </c>
      <c r="L14" s="584"/>
      <c r="M14" s="585"/>
      <c r="N14" s="576" t="s">
        <v>415</v>
      </c>
      <c r="O14" s="576"/>
      <c r="P14" s="576"/>
      <c r="Q14" s="576"/>
      <c r="X14" s="10"/>
      <c r="Y14" s="282" t="s">
        <v>124</v>
      </c>
      <c r="Z14" s="53"/>
    </row>
    <row r="15" spans="2:26" ht="16.5">
      <c r="B15" s="603" t="s">
        <v>125</v>
      </c>
      <c r="C15" s="604"/>
      <c r="D15" s="605"/>
      <c r="E15" s="606" t="s">
        <v>441</v>
      </c>
      <c r="F15" s="607"/>
      <c r="G15" s="607"/>
      <c r="H15" s="607"/>
      <c r="I15" s="607"/>
      <c r="J15" s="608"/>
      <c r="K15" s="583" t="s">
        <v>126</v>
      </c>
      <c r="L15" s="584"/>
      <c r="M15" s="585"/>
      <c r="N15" s="576" t="s">
        <v>442</v>
      </c>
      <c r="O15" s="576"/>
      <c r="P15" s="576"/>
      <c r="Q15" s="576"/>
      <c r="X15" s="10">
        <f>IF(Y15=E14,Z15,"")</f>
      </c>
      <c r="Y15" s="282" t="s">
        <v>127</v>
      </c>
      <c r="Z15" s="53">
        <v>1</v>
      </c>
    </row>
    <row r="16" spans="2:26" ht="16.5">
      <c r="B16" s="612"/>
      <c r="C16" s="613"/>
      <c r="D16" s="614"/>
      <c r="E16" s="609"/>
      <c r="F16" s="610"/>
      <c r="G16" s="610"/>
      <c r="H16" s="610"/>
      <c r="I16" s="610"/>
      <c r="J16" s="611"/>
      <c r="K16" s="583" t="s">
        <v>128</v>
      </c>
      <c r="L16" s="584"/>
      <c r="M16" s="585"/>
      <c r="N16" s="576" t="s">
        <v>416</v>
      </c>
      <c r="O16" s="576"/>
      <c r="P16" s="576"/>
      <c r="Q16" s="576"/>
      <c r="X16" s="10">
        <f>IF(Y16=E14,Z16,"")</f>
      </c>
      <c r="Y16" s="282" t="s">
        <v>129</v>
      </c>
      <c r="Z16" s="53">
        <v>2</v>
      </c>
    </row>
    <row r="17" spans="2:27" ht="19.5">
      <c r="B17" s="615" t="s">
        <v>255</v>
      </c>
      <c r="C17" s="616"/>
      <c r="D17" s="617"/>
      <c r="E17" s="618" t="s">
        <v>415</v>
      </c>
      <c r="F17" s="619"/>
      <c r="G17" s="619"/>
      <c r="H17" s="619"/>
      <c r="I17" s="619"/>
      <c r="J17" s="620"/>
      <c r="K17" s="621" t="s">
        <v>130</v>
      </c>
      <c r="L17" s="622"/>
      <c r="M17" s="623"/>
      <c r="N17" s="624">
        <v>0</v>
      </c>
      <c r="O17" s="625"/>
      <c r="P17" s="625"/>
      <c r="Q17" s="626"/>
      <c r="Y17" s="282" t="s">
        <v>262</v>
      </c>
      <c r="Z17" s="48" t="b">
        <v>1</v>
      </c>
      <c r="AA17" s="1" t="b">
        <v>1</v>
      </c>
    </row>
    <row r="18" spans="1:26" ht="15.75">
      <c r="A18" s="2"/>
      <c r="B18" s="47" t="s">
        <v>137</v>
      </c>
      <c r="C18" s="290"/>
      <c r="D18" s="290"/>
      <c r="E18" s="290"/>
      <c r="F18" s="291"/>
      <c r="G18" s="291"/>
      <c r="Y18" s="292" t="s">
        <v>1</v>
      </c>
      <c r="Z18" s="53"/>
    </row>
    <row r="19" spans="1:26" ht="15.75">
      <c r="A19" s="2"/>
      <c r="B19" s="291"/>
      <c r="C19" s="290"/>
      <c r="D19" s="290"/>
      <c r="E19" s="290"/>
      <c r="F19" s="291"/>
      <c r="G19" s="291"/>
      <c r="Y19" s="292" t="s">
        <v>2</v>
      </c>
      <c r="Z19" s="53"/>
    </row>
    <row r="20" ht="15.75">
      <c r="Y20" s="292" t="s">
        <v>3</v>
      </c>
    </row>
    <row r="21" spans="2:25" ht="15.75">
      <c r="B21" s="293"/>
      <c r="C21" s="293"/>
      <c r="Y21" s="292" t="s">
        <v>4</v>
      </c>
    </row>
    <row r="22" spans="2:25" ht="15.75">
      <c r="B22" s="293"/>
      <c r="C22" s="293"/>
      <c r="Y22" s="292" t="s">
        <v>5</v>
      </c>
    </row>
    <row r="23" spans="19:25" ht="15.75">
      <c r="S23" s="281">
        <f>IF(AND(Z10=TRUE,Z4=3),"Sai khuyết tật","")</f>
      </c>
      <c r="Y23" s="292" t="s">
        <v>6</v>
      </c>
    </row>
    <row r="24" ht="15.75">
      <c r="Y24" s="292" t="s">
        <v>7</v>
      </c>
    </row>
    <row r="25" spans="19:25" ht="15.75">
      <c r="S25" s="281">
        <f>IF(AND(Z11=TRUE,Z4=1),"Sai bán trú","")</f>
      </c>
      <c r="Y25" s="292" t="s">
        <v>8</v>
      </c>
    </row>
    <row r="26" spans="19:25" ht="15.75">
      <c r="S26" s="281">
        <f>IF(AND(Z38=TRUE,Z4=2),"Sai nội trú","")</f>
      </c>
      <c r="Y26" s="292" t="s">
        <v>9</v>
      </c>
    </row>
    <row r="27" ht="15.75">
      <c r="Y27" s="292" t="s">
        <v>10</v>
      </c>
    </row>
    <row r="28" spans="2:26" s="288" customFormat="1" ht="18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S28" s="289">
        <f>IF(AND(Z40=TRUE,Z4&lt;&gt;6),"Sai lớp chuyên","")</f>
      </c>
      <c r="Y28" s="292" t="s">
        <v>11</v>
      </c>
      <c r="Z28" s="8"/>
    </row>
    <row r="29" spans="2:25" ht="15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Y29" s="292" t="s">
        <v>12</v>
      </c>
    </row>
    <row r="30" spans="2:25" ht="15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Y30" s="292"/>
    </row>
    <row r="31" spans="2:25" ht="15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Y31" s="292"/>
    </row>
    <row r="32" spans="2:25" ht="15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Y32" s="292"/>
    </row>
    <row r="33" spans="13:25" ht="15">
      <c r="M33" s="627" t="s">
        <v>131</v>
      </c>
      <c r="N33" s="627"/>
      <c r="O33" s="627"/>
      <c r="P33" s="627"/>
      <c r="Q33" s="627"/>
      <c r="Y33" s="292" t="s">
        <v>13</v>
      </c>
    </row>
    <row r="34" spans="2:25" ht="15">
      <c r="B34" s="628" t="s">
        <v>132</v>
      </c>
      <c r="C34" s="628"/>
      <c r="D34" s="628"/>
      <c r="E34" s="628"/>
      <c r="F34" s="294"/>
      <c r="M34" s="629" t="s">
        <v>18</v>
      </c>
      <c r="N34" s="629"/>
      <c r="O34" s="629"/>
      <c r="P34" s="629"/>
      <c r="Q34" s="629"/>
      <c r="Y34" s="292" t="s">
        <v>14</v>
      </c>
    </row>
    <row r="35" spans="2:26" ht="15">
      <c r="B35" s="574"/>
      <c r="C35" s="574"/>
      <c r="D35" s="574"/>
      <c r="E35" s="574"/>
      <c r="F35" s="54"/>
      <c r="M35" s="575" t="s">
        <v>56</v>
      </c>
      <c r="N35" s="575"/>
      <c r="O35" s="575"/>
      <c r="P35" s="575"/>
      <c r="Q35" s="575"/>
      <c r="Y35" s="292" t="s">
        <v>15</v>
      </c>
      <c r="Z35" s="8" t="b">
        <v>1</v>
      </c>
    </row>
    <row r="36" spans="2:26" ht="1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Y36" s="292" t="s">
        <v>16</v>
      </c>
      <c r="Z36" s="8" t="b">
        <v>1</v>
      </c>
    </row>
    <row r="37" spans="2:26" ht="1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Z37" s="8" t="b">
        <v>1</v>
      </c>
    </row>
    <row r="38" spans="2:26" ht="1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X38" s="10">
        <f>IF(Z38,10,"")</f>
      </c>
      <c r="Y38" s="282" t="s">
        <v>263</v>
      </c>
      <c r="Z38" s="48" t="b">
        <v>0</v>
      </c>
    </row>
    <row r="39" spans="2:27" ht="15">
      <c r="B39" s="295" t="s">
        <v>133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X39" s="10">
        <f>IF(Z39,16,"")</f>
        <v>16</v>
      </c>
      <c r="Y39" s="282" t="s">
        <v>134</v>
      </c>
      <c r="Z39" s="48" t="b">
        <v>1</v>
      </c>
      <c r="AA39" s="1" t="b">
        <v>1</v>
      </c>
    </row>
    <row r="40" spans="2:26" ht="15">
      <c r="B40" s="295" t="s">
        <v>135</v>
      </c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X40" s="10">
        <f>IF(Z40,14,"")</f>
      </c>
      <c r="Y40" s="282" t="s">
        <v>136</v>
      </c>
      <c r="Z40" s="48" t="b">
        <v>0</v>
      </c>
    </row>
    <row r="41" spans="2:17" ht="1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1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1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1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2:17" ht="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ht="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2:17" ht="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2:17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2:17" ht="18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2:17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2:17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</sheetData>
  <sheetProtection password="C129" sheet="1" objects="1" scenarios="1"/>
  <protectedRanges>
    <protectedRange sqref="C29:G42" name="Range1_1"/>
    <protectedRange sqref="H28:I42" name="Range1_1_1"/>
    <protectedRange sqref="J28:K42" name="Range1_1_2"/>
    <protectedRange sqref="L28:Q42" name="Range1_1_3"/>
    <protectedRange sqref="C28:G28" name="Range1_1_5"/>
  </protectedRanges>
  <mergeCells count="37">
    <mergeCell ref="B17:D17"/>
    <mergeCell ref="E17:J17"/>
    <mergeCell ref="K17:M17"/>
    <mergeCell ref="N17:Q17"/>
    <mergeCell ref="M33:Q33"/>
    <mergeCell ref="B34:E34"/>
    <mergeCell ref="M34:Q34"/>
    <mergeCell ref="K12:M12"/>
    <mergeCell ref="N12:Q12"/>
    <mergeCell ref="K9:M9"/>
    <mergeCell ref="B15:D15"/>
    <mergeCell ref="E15:J16"/>
    <mergeCell ref="K15:M15"/>
    <mergeCell ref="N15:Q15"/>
    <mergeCell ref="B16:D16"/>
    <mergeCell ref="K16:M16"/>
    <mergeCell ref="N16:Q16"/>
    <mergeCell ref="E13:J13"/>
    <mergeCell ref="B13:D13"/>
    <mergeCell ref="K13:M13"/>
    <mergeCell ref="D7:O7"/>
    <mergeCell ref="C9:E9"/>
    <mergeCell ref="F9:H9"/>
    <mergeCell ref="N9:P9"/>
    <mergeCell ref="B11:I11"/>
    <mergeCell ref="E12:J12"/>
    <mergeCell ref="B12:D12"/>
    <mergeCell ref="N1:Q1"/>
    <mergeCell ref="B5:Q5"/>
    <mergeCell ref="B6:Q6"/>
    <mergeCell ref="B35:E35"/>
    <mergeCell ref="M35:Q35"/>
    <mergeCell ref="N13:Q13"/>
    <mergeCell ref="B14:D14"/>
    <mergeCell ref="E14:J14"/>
    <mergeCell ref="K14:M14"/>
    <mergeCell ref="N14:Q14"/>
  </mergeCells>
  <dataValidations count="3">
    <dataValidation allowBlank="1" sqref="E12:J16 N12:Q16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15" sqref="N17:Q17">
      <formula1>1</formula1>
      <formula2>15</formula2>
    </dataValidation>
    <dataValidation type="list" allowBlank="1" showInputMessage="1" showErrorMessage="1" prompt="Chọn năm học. Nếu sai, dữ liệu sẽ bị ghi đè!" errorTitle="Lỗi nhập dữ liệu" error="Dữ liệu nhập sai" sqref="N9:P9">
      <formula1>DM_Nam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/>
  <dimension ref="B1:L20"/>
  <sheetViews>
    <sheetView showGridLines="0" showZeros="0" zoomScalePageLayoutView="0" workbookViewId="0" topLeftCell="A1">
      <selection activeCell="P30" sqref="P30"/>
    </sheetView>
  </sheetViews>
  <sheetFormatPr defaultColWidth="9" defaultRowHeight="15"/>
  <cols>
    <col min="1" max="1" width="1.59765625" style="1" customWidth="1"/>
    <col min="2" max="2" width="32.69921875" style="1" customWidth="1"/>
    <col min="3" max="3" width="11.59765625" style="1" customWidth="1"/>
    <col min="4" max="6" width="9.59765625" style="1" customWidth="1"/>
    <col min="7" max="7" width="0.796875" style="1" customWidth="1"/>
    <col min="8" max="11" width="2.59765625" style="4" customWidth="1"/>
    <col min="12" max="16384" width="9" style="1" customWidth="1"/>
  </cols>
  <sheetData>
    <row r="1" spans="2:3" ht="17.25">
      <c r="B1" s="3" t="s">
        <v>231</v>
      </c>
      <c r="C1" s="3"/>
    </row>
    <row r="2" ht="4.5" customHeight="1" thickBot="1"/>
    <row r="3" spans="2:6" ht="15">
      <c r="B3" s="640" t="s">
        <v>26</v>
      </c>
      <c r="C3" s="642" t="s">
        <v>19</v>
      </c>
      <c r="D3" s="644" t="s">
        <v>0</v>
      </c>
      <c r="E3" s="645"/>
      <c r="F3" s="646"/>
    </row>
    <row r="4" spans="2:6" ht="15">
      <c r="B4" s="641"/>
      <c r="C4" s="643"/>
      <c r="D4" s="19" t="s">
        <v>27</v>
      </c>
      <c r="E4" s="19" t="s">
        <v>28</v>
      </c>
      <c r="F4" s="20" t="s">
        <v>29</v>
      </c>
    </row>
    <row r="5" spans="2:11" ht="15">
      <c r="B5" s="192" t="s">
        <v>30</v>
      </c>
      <c r="C5" s="124">
        <f>SUM(D5:F5)</f>
        <v>0</v>
      </c>
      <c r="D5" s="120"/>
      <c r="E5" s="120"/>
      <c r="F5" s="190"/>
      <c r="H5" s="5"/>
      <c r="I5" s="5">
        <f>IF(OR(D5&lt;D6),"Er","")</f>
      </c>
      <c r="J5" s="5">
        <f>IF(OR(E5&lt;E6),"Er","")</f>
      </c>
      <c r="K5" s="5">
        <f>IF(OR(F5&lt;F6),"Er","")</f>
      </c>
    </row>
    <row r="6" spans="2:11" ht="15">
      <c r="B6" s="182" t="s">
        <v>142</v>
      </c>
      <c r="C6" s="148">
        <f aca="true" t="shared" si="0" ref="C6:C12">SUM(D6:F6)</f>
        <v>0</v>
      </c>
      <c r="D6" s="155"/>
      <c r="E6" s="155"/>
      <c r="F6" s="145"/>
      <c r="H6" s="5"/>
      <c r="I6" s="5">
        <f>IF(OR(D6&gt;D5),"Er","")</f>
      </c>
      <c r="J6" s="5">
        <f>IF(OR(E6&gt;E5),"Er","")</f>
      </c>
      <c r="K6" s="5">
        <f>IF(OR(F6&gt;F5),"Er","")</f>
      </c>
    </row>
    <row r="7" spans="2:11" ht="15">
      <c r="B7" s="181" t="s">
        <v>58</v>
      </c>
      <c r="C7" s="124">
        <f t="shared" si="0"/>
        <v>0</v>
      </c>
      <c r="D7" s="120"/>
      <c r="E7" s="120"/>
      <c r="F7" s="190"/>
      <c r="H7" s="5"/>
      <c r="I7" s="5"/>
      <c r="J7" s="5"/>
      <c r="K7" s="5"/>
    </row>
    <row r="8" spans="2:11" ht="15.75" customHeight="1">
      <c r="B8" s="181" t="s">
        <v>59</v>
      </c>
      <c r="C8" s="124">
        <f t="shared" si="0"/>
        <v>0</v>
      </c>
      <c r="D8" s="120"/>
      <c r="E8" s="120"/>
      <c r="F8" s="190"/>
      <c r="H8" s="5"/>
      <c r="I8" s="5">
        <f>IF(D8&gt;D5,"Er","")</f>
      </c>
      <c r="J8" s="5">
        <f>IF(E8&gt;E5,"Er","")</f>
      </c>
      <c r="K8" s="5">
        <f>IF(F8&gt;F5,"Er","")</f>
      </c>
    </row>
    <row r="9" spans="2:11" ht="15.75" customHeight="1">
      <c r="B9" s="187" t="s">
        <v>207</v>
      </c>
      <c r="C9" s="124">
        <f t="shared" si="0"/>
        <v>0</v>
      </c>
      <c r="D9" s="122"/>
      <c r="E9" s="122"/>
      <c r="F9" s="191"/>
      <c r="H9" s="5"/>
      <c r="I9" s="5">
        <f>IF(D9&gt;D5,"Er","")</f>
      </c>
      <c r="J9" s="5">
        <f>IF(E9&gt;E5,"Er","")</f>
      </c>
      <c r="K9" s="5">
        <f>IF(F9&gt;F5,"Er","")</f>
      </c>
    </row>
    <row r="10" spans="2:11" ht="48" customHeight="1">
      <c r="B10" s="188" t="s">
        <v>212</v>
      </c>
      <c r="C10" s="124">
        <f t="shared" si="0"/>
        <v>0</v>
      </c>
      <c r="D10" s="122"/>
      <c r="E10" s="122"/>
      <c r="F10" s="191"/>
      <c r="H10" s="5"/>
      <c r="I10" s="5">
        <f>IF(D10&gt;D5,"Er","")</f>
      </c>
      <c r="J10" s="5">
        <f>IF(E10&gt;E5,"Er","")</f>
      </c>
      <c r="K10" s="5">
        <f>IF(F10&gt;F5,"Er","")</f>
      </c>
    </row>
    <row r="11" spans="2:11" ht="15.75" customHeight="1">
      <c r="B11" s="185" t="s">
        <v>206</v>
      </c>
      <c r="C11" s="133">
        <f t="shared" si="0"/>
        <v>0</v>
      </c>
      <c r="D11" s="115"/>
      <c r="E11" s="115"/>
      <c r="F11" s="116"/>
      <c r="H11" s="5"/>
      <c r="I11" s="55">
        <f>IF(OR(D11&lt;D12,D11&lt;D14,D11&lt;D15,D11&lt;D16,D11&lt;D17,D11&lt;D19),"Er","")</f>
      </c>
      <c r="J11" s="55">
        <f>IF(OR(E11&lt;E12,E11&lt;E14,E11&lt;E15,E11&lt;E16,E11&lt;E17,E11&lt;E19),"Er","")</f>
      </c>
      <c r="K11" s="55">
        <f>IF(OR(F11&lt;F12,F11&lt;F14,F11&lt;F15,F11&lt;F16,F11&lt;F17,F11&lt;F19),"Er","")</f>
      </c>
    </row>
    <row r="12" spans="2:11" ht="15">
      <c r="B12" s="186" t="s">
        <v>142</v>
      </c>
      <c r="C12" s="134">
        <f t="shared" si="0"/>
        <v>0</v>
      </c>
      <c r="D12" s="106"/>
      <c r="E12" s="106"/>
      <c r="F12" s="108"/>
      <c r="H12" s="5"/>
      <c r="I12" s="55">
        <f>IF(OR(D12&gt;D11),"Er","")</f>
      </c>
      <c r="J12" s="55">
        <f>IF(OR(E12&gt;E11),"Er","")</f>
      </c>
      <c r="K12" s="55">
        <f>IF(OR(F12&gt;F11),"Er","")</f>
      </c>
    </row>
    <row r="13" spans="2:12" ht="15">
      <c r="B13" s="193" t="s">
        <v>114</v>
      </c>
      <c r="C13" s="133">
        <f>SUM(D13:F13)</f>
        <v>0</v>
      </c>
      <c r="D13" s="194">
        <f>D11</f>
        <v>0</v>
      </c>
      <c r="E13" s="194">
        <f>E11</f>
        <v>0</v>
      </c>
      <c r="F13" s="195">
        <f>F11</f>
        <v>0</v>
      </c>
      <c r="G13"/>
      <c r="H13" s="5"/>
      <c r="I13" s="55">
        <f>IF(OR(D13&lt;D14,D13&lt;D15,D13&lt;D16,D13&lt;D17,D13&lt;D18,D13&lt;D19),"Er","")</f>
      </c>
      <c r="J13" s="55">
        <f>IF(OR(E13&lt;E14,E13&lt;E15,E13&lt;E16,E13&lt;E17,E13&lt;E18,E13&lt;E19),"Er","")</f>
      </c>
      <c r="K13" s="55">
        <f>IF(OR(F13&lt;F14,F13&lt;F15,F13&lt;F16,F13&lt;F17,F13&lt;F18,F13&lt;F19),"Er","")</f>
      </c>
      <c r="L13" s="4"/>
    </row>
    <row r="14" spans="2:12" ht="15">
      <c r="B14" s="182" t="s">
        <v>160</v>
      </c>
      <c r="C14" s="133">
        <f>IF(SUM(D14:F14)&lt;&gt;0,SUM(D14:F14),"")</f>
      </c>
      <c r="D14" s="115"/>
      <c r="E14" s="115"/>
      <c r="F14" s="116"/>
      <c r="G14"/>
      <c r="H14" s="46"/>
      <c r="I14" s="55">
        <f>IF(D14&gt;D11,"Er","")</f>
      </c>
      <c r="J14" s="55">
        <f>IF(E14&gt;E11,"Er","")</f>
      </c>
      <c r="K14" s="55">
        <f>IF(F14&gt;F11,"Er","")</f>
      </c>
      <c r="L14" s="4"/>
    </row>
    <row r="15" spans="2:12" ht="15">
      <c r="B15" s="183" t="s">
        <v>138</v>
      </c>
      <c r="C15" s="134">
        <f>IF(SUM(D15:F15)&lt;&gt;0,SUM(D15:F15),"")</f>
      </c>
      <c r="D15" s="106"/>
      <c r="E15" s="106"/>
      <c r="F15" s="108"/>
      <c r="G15"/>
      <c r="H15" s="46"/>
      <c r="I15" s="55">
        <f>IF(D15&gt;D11,"Er","")</f>
      </c>
      <c r="J15" s="55">
        <f>IF(E15&gt;E11,"Er","")</f>
      </c>
      <c r="K15" s="55">
        <f>IF(F15&gt;F11,"Er","")</f>
      </c>
      <c r="L15" s="4"/>
    </row>
    <row r="16" spans="2:12" ht="15">
      <c r="B16" s="183" t="s">
        <v>139</v>
      </c>
      <c r="C16" s="134">
        <f>IF(SUM(D16:F16)&lt;&gt;0,SUM(D16:F16),"")</f>
      </c>
      <c r="D16" s="106"/>
      <c r="E16" s="106"/>
      <c r="F16" s="108"/>
      <c r="G16"/>
      <c r="H16" s="46"/>
      <c r="I16" s="55">
        <f>IF(D16&gt;D11,"Er","")</f>
      </c>
      <c r="J16" s="55">
        <f>IF(E16&gt;E11,"Er","")</f>
      </c>
      <c r="K16" s="55">
        <f>IF(F16&gt;F11,"Er","")</f>
      </c>
      <c r="L16" s="4"/>
    </row>
    <row r="17" spans="2:12" ht="15">
      <c r="B17" s="183" t="s">
        <v>140</v>
      </c>
      <c r="C17" s="134">
        <f>IF(SUM(D17:F17)&lt;&gt;0,SUM(D17:F17),"")</f>
      </c>
      <c r="D17" s="106"/>
      <c r="E17" s="106"/>
      <c r="F17" s="108"/>
      <c r="G17"/>
      <c r="H17" s="46"/>
      <c r="I17" s="55">
        <f>IF(D17&gt;D11,"Er","")</f>
      </c>
      <c r="J17" s="55">
        <f>IF(E17&gt;E11,"Er","")</f>
      </c>
      <c r="K17" s="55">
        <f>IF(F17&gt;F11,"Er","")</f>
      </c>
      <c r="L17" s="4"/>
    </row>
    <row r="18" spans="2:12" ht="15">
      <c r="B18" s="183" t="s">
        <v>208</v>
      </c>
      <c r="C18" s="134">
        <f>SUM(D18:G18)</f>
        <v>0</v>
      </c>
      <c r="D18" s="111"/>
      <c r="E18" s="111"/>
      <c r="F18" s="112"/>
      <c r="G18"/>
      <c r="H18" s="46"/>
      <c r="I18" s="55">
        <f>IF(D18&gt;D11,"Er","")</f>
      </c>
      <c r="J18" s="55">
        <f>IF(E18&gt;E11,"Er","")</f>
      </c>
      <c r="K18" s="55">
        <f>IF(F18&gt;F11,"Er","")</f>
      </c>
      <c r="L18" s="4"/>
    </row>
    <row r="19" spans="2:12" ht="15.75" thickBot="1">
      <c r="B19" s="189" t="s">
        <v>141</v>
      </c>
      <c r="C19" s="136">
        <f>IF(SUM(D19:F19)&lt;&gt;0,SUM(D19:F19),"")</f>
      </c>
      <c r="D19" s="117"/>
      <c r="E19" s="117"/>
      <c r="F19" s="118"/>
      <c r="G19"/>
      <c r="H19" s="46"/>
      <c r="I19" s="55">
        <f>IF(D19&gt;D11,"Er","")</f>
      </c>
      <c r="J19" s="55">
        <f>IF(E19&gt;E11,"Er","")</f>
      </c>
      <c r="K19" s="55">
        <f>IF(F19&gt;F11,"Er","")</f>
      </c>
      <c r="L19" s="4"/>
    </row>
    <row r="20" ht="15">
      <c r="B20" s="43" t="s">
        <v>84</v>
      </c>
    </row>
  </sheetData>
  <sheetProtection password="C129" sheet="1" objects="1" scenarios="1"/>
  <mergeCells count="3">
    <mergeCell ref="B3:B4"/>
    <mergeCell ref="C3:C4"/>
    <mergeCell ref="D3:F3"/>
  </mergeCells>
  <dataValidations count="3">
    <dataValidation allowBlank="1" showErrorMessage="1" sqref="D13:F13"/>
    <dataValidation type="whole" allowBlank="1" showErrorMessage="1" errorTitle="Lỗi nhập dữ liệu" error="Chỉ nhập dữ liệu số tối đa 2000" sqref="D14:F19 D5:F6 D7:F12">
      <formula1>0</formula1>
      <formula2>2000</formula2>
    </dataValidation>
    <dataValidation allowBlank="1" showInputMessage="1" showErrorMessage="1" errorTitle="Lçi nhËp d÷ liÖu" error="ChØ nhËp d÷ liÖu kiÓu sè, kh«ng nhËp ch÷." sqref="C5:C19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/>
  <dimension ref="B1:K34"/>
  <sheetViews>
    <sheetView showGridLines="0" showZeros="0" zoomScalePageLayoutView="0" workbookViewId="0" topLeftCell="A1">
      <selection activeCell="D22" sqref="D22"/>
    </sheetView>
  </sheetViews>
  <sheetFormatPr defaultColWidth="9" defaultRowHeight="15"/>
  <cols>
    <col min="1" max="1" width="1.1015625" style="8" customWidth="1"/>
    <col min="2" max="2" width="32.59765625" style="1" customWidth="1"/>
    <col min="3" max="3" width="10.59765625" style="1" customWidth="1"/>
    <col min="4" max="6" width="9.59765625" style="1" customWidth="1"/>
    <col min="7" max="7" width="0.796875" style="1" customWidth="1"/>
    <col min="8" max="11" width="2.59765625" style="4" customWidth="1"/>
    <col min="12" max="16384" width="9" style="1" customWidth="1"/>
  </cols>
  <sheetData>
    <row r="1" spans="2:4" ht="17.25">
      <c r="B1" s="56" t="s">
        <v>232</v>
      </c>
      <c r="C1" s="57"/>
      <c r="D1" s="3"/>
    </row>
    <row r="2" ht="4.5" customHeight="1" thickBot="1"/>
    <row r="3" spans="2:6" ht="15">
      <c r="B3" s="640" t="s">
        <v>34</v>
      </c>
      <c r="C3" s="647" t="s">
        <v>19</v>
      </c>
      <c r="D3" s="649" t="s">
        <v>0</v>
      </c>
      <c r="E3" s="649"/>
      <c r="F3" s="650"/>
    </row>
    <row r="4" spans="2:6" ht="15">
      <c r="B4" s="641"/>
      <c r="C4" s="648"/>
      <c r="D4" s="19" t="s">
        <v>27</v>
      </c>
      <c r="E4" s="19" t="s">
        <v>28</v>
      </c>
      <c r="F4" s="20" t="s">
        <v>29</v>
      </c>
    </row>
    <row r="5" spans="2:11" ht="15">
      <c r="B5" s="172" t="s">
        <v>60</v>
      </c>
      <c r="C5" s="133">
        <f aca="true" t="shared" si="0" ref="C5:C24">SUM(D5:F5)</f>
        <v>0</v>
      </c>
      <c r="D5" s="128">
        <f>SUM(D6,D8,D10,D12)</f>
        <v>0</v>
      </c>
      <c r="E5" s="128">
        <f>SUM(E6,E8,E10,E12)</f>
        <v>0</v>
      </c>
      <c r="F5" s="130">
        <f>SUM(F6,F8,F10,F12)</f>
        <v>0</v>
      </c>
      <c r="H5" s="5"/>
      <c r="I5" s="5"/>
      <c r="J5" s="5"/>
      <c r="K5" s="5"/>
    </row>
    <row r="6" spans="2:11" ht="15">
      <c r="B6" s="164" t="s">
        <v>145</v>
      </c>
      <c r="C6" s="133">
        <f t="shared" si="0"/>
        <v>0</v>
      </c>
      <c r="D6" s="153"/>
      <c r="E6" s="115"/>
      <c r="F6" s="116"/>
      <c r="H6" s="5"/>
      <c r="I6" s="5">
        <f>IF(OR(D6&lt;D7),"Er","")</f>
      </c>
      <c r="J6" s="5">
        <f>IF(OR(E6&lt;E7),"Er","")</f>
      </c>
      <c r="K6" s="5">
        <f>IF(OR(F6&lt;F7),"Er","")</f>
      </c>
    </row>
    <row r="7" spans="2:11" ht="15">
      <c r="B7" s="242" t="s">
        <v>142</v>
      </c>
      <c r="C7" s="135">
        <f t="shared" si="0"/>
        <v>0</v>
      </c>
      <c r="D7" s="156"/>
      <c r="E7" s="157"/>
      <c r="F7" s="158"/>
      <c r="H7" s="5"/>
      <c r="I7" s="5">
        <f>IF(OR(D7&gt;D6),"Er","")</f>
      </c>
      <c r="J7" s="5">
        <f>IF(OR(E7&gt;E6),"Er","")</f>
      </c>
      <c r="K7" s="5">
        <f>IF(OR(F7&gt;F6),"Er","")</f>
      </c>
    </row>
    <row r="8" spans="2:11" ht="15">
      <c r="B8" s="243" t="s">
        <v>91</v>
      </c>
      <c r="C8" s="148">
        <f t="shared" si="0"/>
        <v>0</v>
      </c>
      <c r="D8" s="154"/>
      <c r="E8" s="155"/>
      <c r="F8" s="145"/>
      <c r="H8" s="5"/>
      <c r="I8" s="5">
        <f>IF(OR(D8&lt;D9),"Er","")</f>
      </c>
      <c r="J8" s="5">
        <f>IF(OR(E8&lt;E9),"Er","")</f>
      </c>
      <c r="K8" s="5">
        <f>IF(OR(F8&lt;F9),"Er","")</f>
      </c>
    </row>
    <row r="9" spans="2:11" ht="15">
      <c r="B9" s="244" t="s">
        <v>142</v>
      </c>
      <c r="C9" s="149">
        <f t="shared" si="0"/>
        <v>0</v>
      </c>
      <c r="D9" s="161"/>
      <c r="E9" s="111"/>
      <c r="F9" s="112"/>
      <c r="H9" s="5"/>
      <c r="I9" s="5">
        <f>IF(OR(D9&gt;D8),"Er","")</f>
      </c>
      <c r="J9" s="5">
        <f>IF(OR(E9&gt;E8),"Er","")</f>
      </c>
      <c r="K9" s="5">
        <f>IF(OR(F9&gt;F8),"Er","")</f>
      </c>
    </row>
    <row r="10" spans="2:11" ht="15">
      <c r="B10" s="245" t="s">
        <v>92</v>
      </c>
      <c r="C10" s="133">
        <f t="shared" si="0"/>
        <v>0</v>
      </c>
      <c r="D10" s="153"/>
      <c r="E10" s="115"/>
      <c r="F10" s="116"/>
      <c r="H10" s="5"/>
      <c r="I10" s="5">
        <f>IF(OR(D10&lt;D11),"Er","")</f>
      </c>
      <c r="J10" s="5">
        <f>IF(OR(E10&lt;E11),"Er","")</f>
      </c>
      <c r="K10" s="5">
        <f>IF(OR(F10&lt;F11),"Er","")</f>
      </c>
    </row>
    <row r="11" spans="2:11" ht="15">
      <c r="B11" s="242" t="s">
        <v>142</v>
      </c>
      <c r="C11" s="135">
        <f t="shared" si="0"/>
        <v>0</v>
      </c>
      <c r="D11" s="160"/>
      <c r="E11" s="113"/>
      <c r="F11" s="114"/>
      <c r="H11" s="5"/>
      <c r="I11" s="5">
        <f>IF(OR(D11&gt;D10),"Er","")</f>
      </c>
      <c r="J11" s="5">
        <f>IF(OR(E11&gt;E10),"Er","")</f>
      </c>
      <c r="K11" s="5">
        <f>IF(OR(F11&gt;F10),"Er","")</f>
      </c>
    </row>
    <row r="12" spans="2:11" ht="15">
      <c r="B12" s="243" t="s">
        <v>146</v>
      </c>
      <c r="C12" s="148">
        <f t="shared" si="0"/>
        <v>0</v>
      </c>
      <c r="D12" s="154"/>
      <c r="E12" s="155"/>
      <c r="F12" s="145"/>
      <c r="H12" s="5"/>
      <c r="I12" s="5">
        <f>IF(OR(D12&lt;D13),"Er","")</f>
      </c>
      <c r="J12" s="5">
        <f>IF(OR(E12&lt;E13),"Er","")</f>
      </c>
      <c r="K12" s="5">
        <f>IF(OR(F12&lt;F13),"Er","")</f>
      </c>
    </row>
    <row r="13" spans="2:11" ht="15">
      <c r="B13" s="165" t="s">
        <v>142</v>
      </c>
      <c r="C13" s="134">
        <f t="shared" si="0"/>
        <v>0</v>
      </c>
      <c r="D13" s="159"/>
      <c r="E13" s="106"/>
      <c r="F13" s="108"/>
      <c r="H13" s="5"/>
      <c r="I13" s="5">
        <f>IF(OR(D13&gt;D12),"Er","")</f>
      </c>
      <c r="J13" s="5">
        <f>IF(OR(E13&gt;E12),"Er","")</f>
      </c>
      <c r="K13" s="5">
        <f>IF(OR(F13&gt;F12),"Er","")</f>
      </c>
    </row>
    <row r="14" spans="2:11" ht="15">
      <c r="B14" s="172" t="s">
        <v>61</v>
      </c>
      <c r="C14" s="133">
        <f t="shared" si="0"/>
        <v>0</v>
      </c>
      <c r="D14" s="128">
        <f>SUM(D15,D17,D19,D21,D23)</f>
        <v>0</v>
      </c>
      <c r="E14" s="128">
        <f>SUM(E15,E17,E19,E21,E23)</f>
        <v>0</v>
      </c>
      <c r="F14" s="130">
        <f>SUM(F15,F17,F19,F21,F23)</f>
        <v>0</v>
      </c>
      <c r="G14" s="1">
        <f>SUM(G15,G17,G19,G21,G23)</f>
        <v>0</v>
      </c>
      <c r="H14" s="5"/>
      <c r="I14" s="5"/>
      <c r="J14" s="5"/>
      <c r="K14" s="5"/>
    </row>
    <row r="15" spans="2:11" ht="15">
      <c r="B15" s="164" t="s">
        <v>147</v>
      </c>
      <c r="C15" s="133">
        <f t="shared" si="0"/>
        <v>0</v>
      </c>
      <c r="D15" s="153"/>
      <c r="E15" s="115"/>
      <c r="F15" s="116"/>
      <c r="H15" s="5"/>
      <c r="I15" s="5">
        <f>IF(OR(D15&lt;D16),"Er","")</f>
      </c>
      <c r="J15" s="5">
        <f>IF(OR(E15&lt;E16),"Er","")</f>
      </c>
      <c r="K15" s="5">
        <f>IF(OR(F15&lt;F16),"Er","")</f>
      </c>
    </row>
    <row r="16" spans="2:11" ht="15">
      <c r="B16" s="244" t="s">
        <v>142</v>
      </c>
      <c r="C16" s="149">
        <f t="shared" si="0"/>
        <v>0</v>
      </c>
      <c r="D16" s="162"/>
      <c r="E16" s="163"/>
      <c r="F16" s="178"/>
      <c r="H16" s="5"/>
      <c r="I16" s="5">
        <f>IF(OR(D16&gt;D15),"Er","")</f>
      </c>
      <c r="J16" s="5">
        <f>IF(OR(E16&gt;E15),"Er","")</f>
      </c>
      <c r="K16" s="5">
        <f>IF(OR(F16&gt;F15),"Er","")</f>
      </c>
    </row>
    <row r="17" spans="2:11" ht="15">
      <c r="B17" s="245" t="s">
        <v>91</v>
      </c>
      <c r="C17" s="133">
        <f t="shared" si="0"/>
        <v>0</v>
      </c>
      <c r="D17" s="153"/>
      <c r="E17" s="115"/>
      <c r="F17" s="116"/>
      <c r="H17" s="5"/>
      <c r="I17" s="5">
        <f>IF(OR(D17&lt;D18),"Er","")</f>
      </c>
      <c r="J17" s="5">
        <f>IF(OR(E17&lt;E18),"Er","")</f>
      </c>
      <c r="K17" s="5">
        <f>IF(OR(F17&lt;F18),"Er","")</f>
      </c>
    </row>
    <row r="18" spans="2:11" ht="15">
      <c r="B18" s="242" t="s">
        <v>142</v>
      </c>
      <c r="C18" s="135">
        <f t="shared" si="0"/>
        <v>0</v>
      </c>
      <c r="D18" s="160"/>
      <c r="E18" s="113"/>
      <c r="F18" s="114"/>
      <c r="H18" s="5"/>
      <c r="I18" s="5">
        <f>IF(OR(D18&gt;D17),"Er","")</f>
      </c>
      <c r="J18" s="5">
        <f>IF(OR(E18&gt;E17),"Er","")</f>
      </c>
      <c r="K18" s="5">
        <f>IF(OR(F18&gt;F17),"Er","")</f>
      </c>
    </row>
    <row r="19" spans="2:11" ht="15">
      <c r="B19" s="243" t="s">
        <v>92</v>
      </c>
      <c r="C19" s="148">
        <f t="shared" si="0"/>
        <v>0</v>
      </c>
      <c r="D19" s="154"/>
      <c r="E19" s="155"/>
      <c r="F19" s="145"/>
      <c r="H19" s="5"/>
      <c r="I19" s="5">
        <f>IF(OR(D19&lt;D20),"Er","")</f>
      </c>
      <c r="J19" s="5">
        <f>IF(OR(E19&lt;E20),"Er","")</f>
      </c>
      <c r="K19" s="5">
        <f>IF(OR(F19&lt;F20),"Er","")</f>
      </c>
    </row>
    <row r="20" spans="2:11" ht="15">
      <c r="B20" s="244" t="s">
        <v>142</v>
      </c>
      <c r="C20" s="149">
        <f t="shared" si="0"/>
        <v>0</v>
      </c>
      <c r="D20" s="161"/>
      <c r="E20" s="111"/>
      <c r="F20" s="112"/>
      <c r="H20" s="5"/>
      <c r="I20" s="5">
        <f>IF(OR(D20&gt;D19),"Er","")</f>
      </c>
      <c r="J20" s="5">
        <f>IF(OR(E20&gt;E19),"Er","")</f>
      </c>
      <c r="K20" s="5">
        <f>IF(OR(F20&gt;F19),"Er","")</f>
      </c>
    </row>
    <row r="21" spans="2:11" ht="15">
      <c r="B21" s="245" t="s">
        <v>146</v>
      </c>
      <c r="C21" s="133">
        <f t="shared" si="0"/>
        <v>0</v>
      </c>
      <c r="D21" s="153"/>
      <c r="E21" s="115"/>
      <c r="F21" s="116"/>
      <c r="H21" s="5"/>
      <c r="I21" s="5">
        <f>IF(OR(D21&lt;D22),"Er","")</f>
      </c>
      <c r="J21" s="5">
        <f>IF(OR(E21&lt;E22),"Er","")</f>
      </c>
      <c r="K21" s="5">
        <f>IF(OR(F21&lt;F22),"Er","")</f>
      </c>
    </row>
    <row r="22" spans="2:11" ht="15">
      <c r="B22" s="242" t="s">
        <v>142</v>
      </c>
      <c r="C22" s="135">
        <f t="shared" si="0"/>
        <v>0</v>
      </c>
      <c r="D22" s="160"/>
      <c r="E22" s="113"/>
      <c r="F22" s="114"/>
      <c r="H22" s="5"/>
      <c r="I22" s="5">
        <f>IF(OR(D22&gt;D21),"Er","")</f>
      </c>
      <c r="J22" s="5">
        <f>IF(OR(E22&gt;E21),"Er","")</f>
      </c>
      <c r="K22" s="5">
        <f>IF(OR(F22&gt;F21),"Er","")</f>
      </c>
    </row>
    <row r="23" spans="2:11" ht="15">
      <c r="B23" s="243" t="s">
        <v>93</v>
      </c>
      <c r="C23" s="148">
        <f t="shared" si="0"/>
        <v>0</v>
      </c>
      <c r="D23" s="154"/>
      <c r="E23" s="155"/>
      <c r="F23" s="145"/>
      <c r="H23" s="5"/>
      <c r="I23" s="5">
        <f>IF(OR(D23&lt;D24),"Er","")</f>
      </c>
      <c r="J23" s="5">
        <f>IF(OR(E23&lt;E24),"Er","")</f>
      </c>
      <c r="K23" s="5">
        <f>IF(OR(F23&lt;F24),"Er","")</f>
      </c>
    </row>
    <row r="24" spans="2:11" ht="15">
      <c r="B24" s="165" t="s">
        <v>142</v>
      </c>
      <c r="C24" s="134">
        <f t="shared" si="0"/>
        <v>0</v>
      </c>
      <c r="D24" s="161"/>
      <c r="E24" s="111"/>
      <c r="F24" s="112"/>
      <c r="H24" s="5"/>
      <c r="I24" s="5">
        <f>IF(OR(D24&gt;D23),"Er","")</f>
      </c>
      <c r="J24" s="5">
        <f>IF(OR(E24&gt;E23),"Er","")</f>
      </c>
      <c r="K24" s="5">
        <f>IF(OR(F24&gt;F23),"Er","")</f>
      </c>
    </row>
    <row r="25" spans="2:11" ht="15">
      <c r="B25" s="173" t="s">
        <v>218</v>
      </c>
      <c r="C25" s="171">
        <f>SUM(D25:F25)</f>
        <v>0</v>
      </c>
      <c r="D25" s="119"/>
      <c r="E25" s="119"/>
      <c r="F25" s="229"/>
      <c r="H25" s="5" t="e">
        <f>IF(C25&gt;#REF!,"Er","")</f>
        <v>#REF!</v>
      </c>
      <c r="I25" s="5" t="e">
        <f>IF(#REF!&gt;#REF!,"Er","")</f>
        <v>#REF!</v>
      </c>
      <c r="J25" s="5" t="e">
        <f>IF(D25&gt;#REF!,"Er","")</f>
        <v>#REF!</v>
      </c>
      <c r="K25" s="5" t="e">
        <f>IF(E25&gt;#REF!,"Er","")</f>
        <v>#REF!</v>
      </c>
    </row>
    <row r="26" spans="2:11" ht="15.75" thickBot="1">
      <c r="B26" s="246" t="s">
        <v>142</v>
      </c>
      <c r="C26" s="247">
        <f>SUM(D26:F26)</f>
        <v>0</v>
      </c>
      <c r="D26" s="248"/>
      <c r="E26" s="249"/>
      <c r="F26" s="250"/>
      <c r="H26" s="5"/>
      <c r="I26" s="5">
        <f>IF(OR(D26&gt;D25),"Er","")</f>
      </c>
      <c r="J26" s="5">
        <f>IF(OR(E26&gt;E25),"Er","")</f>
      </c>
      <c r="K26" s="5">
        <f>IF(OR(F26&gt;F25),"Er","")</f>
      </c>
    </row>
    <row r="27" spans="2:11" s="10" customFormat="1" ht="15.75" thickBot="1">
      <c r="B27" s="251"/>
      <c r="D27" s="251"/>
      <c r="E27" s="251"/>
      <c r="F27" s="251"/>
      <c r="H27" s="58"/>
      <c r="I27" s="58"/>
      <c r="J27" s="58"/>
      <c r="K27" s="58"/>
    </row>
    <row r="28" spans="2:11" s="10" customFormat="1" ht="15">
      <c r="B28" s="174" t="s">
        <v>39</v>
      </c>
      <c r="C28" s="175">
        <f>SUM(C29,C32:C33)</f>
        <v>0</v>
      </c>
      <c r="D28" s="176">
        <f>SUM(D29,D32:D33)</f>
        <v>0</v>
      </c>
      <c r="E28" s="176">
        <f>SUM(E29,E32:E33)</f>
        <v>0</v>
      </c>
      <c r="F28" s="177">
        <f>SUM(F29,F32:F33)</f>
        <v>0</v>
      </c>
      <c r="H28" s="59">
        <f>IF(AND(C28&lt;&gt;0,C28&gt;C5),"Er","")</f>
      </c>
      <c r="I28" s="59">
        <f>IF(AND(D28&lt;&gt;0,D28&gt;D5),"Er","")</f>
      </c>
      <c r="J28" s="59">
        <f>IF(AND(E28&lt;&gt;0,E28&gt;E5),"Er","")</f>
      </c>
      <c r="K28" s="59">
        <f>IF(AND(F28&lt;&gt;0,F28&gt;F5),"Er","")</f>
      </c>
    </row>
    <row r="29" spans="2:11" s="10" customFormat="1" ht="15">
      <c r="B29" s="179" t="s">
        <v>40</v>
      </c>
      <c r="C29" s="148">
        <f>SUM(D29:F29)</f>
        <v>0</v>
      </c>
      <c r="D29" s="115"/>
      <c r="E29" s="163"/>
      <c r="F29" s="178"/>
      <c r="H29" s="59">
        <f>IF(AND(C29&lt;SUM(C30:C31),C29&lt;&gt;0),"Er","")</f>
      </c>
      <c r="I29" s="59">
        <f>IF(OR(AND(D29&lt;SUM(D30:D31),D29&lt;&gt;0),D29&gt;D14),"Er","")</f>
      </c>
      <c r="J29" s="59">
        <f>IF(OR(AND(E29&lt;SUM(E30:E31),E29&lt;&gt;0),E29&gt;E14),"Er","")</f>
      </c>
      <c r="K29" s="59">
        <f>IF(OR(AND(F29&lt;SUM(F30:F31),F29&lt;&gt;0),F29&gt;F14),"Er","")</f>
      </c>
    </row>
    <row r="30" spans="2:11" s="10" customFormat="1" ht="15">
      <c r="B30" s="142" t="s">
        <v>101</v>
      </c>
      <c r="C30" s="148">
        <f>SUM(D30:F30)</f>
        <v>0</v>
      </c>
      <c r="D30" s="111"/>
      <c r="E30" s="111"/>
      <c r="F30" s="112"/>
      <c r="H30" s="59">
        <f>IF(C30&gt;C29,"Er","")</f>
      </c>
      <c r="I30" s="59">
        <f>IF(D30&gt;D29,"Er","")</f>
      </c>
      <c r="J30" s="59">
        <f>IF(E30&gt;E29,"Er","")</f>
      </c>
      <c r="K30" s="59">
        <f>IF(F30&gt;F29,"Er","")</f>
      </c>
    </row>
    <row r="31" spans="2:11" s="10" customFormat="1" ht="15">
      <c r="B31" s="180" t="s">
        <v>100</v>
      </c>
      <c r="C31" s="148">
        <f>SUM(D31:F31)</f>
        <v>0</v>
      </c>
      <c r="D31" s="111"/>
      <c r="E31" s="111"/>
      <c r="F31" s="112"/>
      <c r="H31" s="59">
        <f>IF(C31&gt;C29,"Er","")</f>
      </c>
      <c r="I31" s="59">
        <f>IF(D31&gt;D29,"Er","")</f>
      </c>
      <c r="J31" s="59">
        <f>IF(E31&gt;E29,"Er","")</f>
      </c>
      <c r="K31" s="59">
        <f>IF(F31&gt;F29,"Er","")</f>
      </c>
    </row>
    <row r="32" spans="2:11" s="10" customFormat="1" ht="15">
      <c r="B32" s="142" t="s">
        <v>41</v>
      </c>
      <c r="C32" s="134">
        <f>SUM(D32:F32)</f>
        <v>0</v>
      </c>
      <c r="D32" s="111"/>
      <c r="E32" s="111"/>
      <c r="F32" s="112"/>
      <c r="H32" s="59">
        <f>IF(OR(C32&gt;C28,C32&gt;C14),"Er","")</f>
      </c>
      <c r="I32" s="59">
        <f>IF(OR(D32&gt;D28,D32&gt;D14),"Er","")</f>
      </c>
      <c r="J32" s="59">
        <f>IF(OR(E32&gt;E28,E32&gt;E14),"Er","")</f>
      </c>
      <c r="K32" s="59">
        <f>IF(OR(F32&gt;F28,F32&gt;F14),"Er","")</f>
      </c>
    </row>
    <row r="33" spans="2:11" s="10" customFormat="1" ht="15.75" thickBot="1">
      <c r="B33" s="143" t="s">
        <v>42</v>
      </c>
      <c r="C33" s="136">
        <f>SUM(D33:F33)</f>
        <v>0</v>
      </c>
      <c r="D33" s="117"/>
      <c r="E33" s="117"/>
      <c r="F33" s="118"/>
      <c r="H33" s="59">
        <f>IF(OR(C33&gt;C28,C33&gt;C14),"Er","")</f>
      </c>
      <c r="I33" s="59">
        <f>IF(OR(D33&gt;D28,D33&gt;D14),"Er","")</f>
      </c>
      <c r="J33" s="59">
        <f>IF(OR(E33&gt;E28,E33&gt;E14),"Er","")</f>
      </c>
      <c r="K33" s="59">
        <f>IF(OR(F33&gt;F28,F33&gt;F14),"Er","")</f>
      </c>
    </row>
    <row r="34" spans="8:11" s="10" customFormat="1" ht="15">
      <c r="H34" s="58"/>
      <c r="I34" s="58"/>
      <c r="J34" s="58"/>
      <c r="K34" s="58"/>
    </row>
  </sheetData>
  <sheetProtection password="C129" sheet="1" objects="1" scenarios="1"/>
  <mergeCells count="3">
    <mergeCell ref="B3:B4"/>
    <mergeCell ref="C3:C4"/>
    <mergeCell ref="D3:F3"/>
  </mergeCells>
  <dataValidations count="3">
    <dataValidation allowBlank="1" errorTitle="Lçi nhËp d÷ liÖu" error="ChØ nhËp d÷ liÖu kiÓu sè, kh«ng nhËp ch÷." sqref="D14:F14 D5:F5 D25:F25 D28:F28"/>
    <dataValidation allowBlank="1" showInputMessage="1" showErrorMessage="1" errorTitle="Lçi nhËp d÷ liÖu" error="ChØ nhËp d÷ liÖu kiÓu sè, kh«ng nhËp ch÷." sqref="C28:C33 C5:C26"/>
    <dataValidation type="whole" allowBlank="1" showErrorMessage="1" errorTitle="Lỗi nhập dữ liệu" error="Chỉ nhập dữ liệu số tối đa 2000" sqref="D26:F26 D29:F33 D6:F13 D15:F24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B1:K99"/>
  <sheetViews>
    <sheetView showGridLines="0" showZeros="0" zoomScalePageLayoutView="0" workbookViewId="0" topLeftCell="A1">
      <selection activeCell="H107" sqref="H107"/>
    </sheetView>
  </sheetViews>
  <sheetFormatPr defaultColWidth="9" defaultRowHeight="15"/>
  <cols>
    <col min="1" max="1" width="1.1015625" style="8" customWidth="1"/>
    <col min="2" max="2" width="32.59765625" style="8" customWidth="1"/>
    <col min="3" max="3" width="10.59765625" style="8" customWidth="1"/>
    <col min="4" max="6" width="9.59765625" style="8" customWidth="1"/>
    <col min="7" max="7" width="1.203125" style="8" customWidth="1"/>
    <col min="8" max="11" width="2.59765625" style="9" customWidth="1"/>
    <col min="12" max="16384" width="9" style="8" customWidth="1"/>
  </cols>
  <sheetData>
    <row r="1" spans="2:6" ht="18">
      <c r="B1" s="6" t="s">
        <v>233</v>
      </c>
      <c r="C1" s="6"/>
      <c r="D1" s="6"/>
      <c r="E1" s="7"/>
      <c r="F1" s="7"/>
    </row>
    <row r="2" ht="4.5" customHeight="1" thickBot="1"/>
    <row r="3" spans="2:11" ht="15">
      <c r="B3" s="651" t="s">
        <v>43</v>
      </c>
      <c r="C3" s="653" t="s">
        <v>19</v>
      </c>
      <c r="D3" s="634" t="s">
        <v>0</v>
      </c>
      <c r="E3" s="635"/>
      <c r="F3" s="636"/>
      <c r="H3" s="11"/>
      <c r="I3" s="12"/>
      <c r="J3" s="13"/>
      <c r="K3" s="11"/>
    </row>
    <row r="4" spans="2:11" ht="15">
      <c r="B4" s="652"/>
      <c r="C4" s="654"/>
      <c r="D4" s="14" t="s">
        <v>27</v>
      </c>
      <c r="E4" s="14" t="s">
        <v>28</v>
      </c>
      <c r="F4" s="15" t="s">
        <v>29</v>
      </c>
      <c r="H4" s="16"/>
      <c r="I4" s="17"/>
      <c r="J4" s="16"/>
      <c r="K4" s="16"/>
    </row>
    <row r="5" spans="2:11" ht="15">
      <c r="B5" s="150" t="s">
        <v>62</v>
      </c>
      <c r="C5" s="124">
        <f aca="true" t="shared" si="0" ref="C5:C78">SUM(D5:F5)</f>
        <v>0</v>
      </c>
      <c r="D5" s="151">
        <f>SUM(D6:D11)</f>
        <v>0</v>
      </c>
      <c r="E5" s="152">
        <f>SUM(E6:E11)</f>
        <v>0</v>
      </c>
      <c r="F5" s="126">
        <f>SUM(F6:F11)</f>
        <v>0</v>
      </c>
      <c r="H5" s="5"/>
      <c r="I5" s="5"/>
      <c r="J5" s="5"/>
      <c r="K5" s="5"/>
    </row>
    <row r="6" spans="2:11" ht="15">
      <c r="B6" s="141" t="s">
        <v>44</v>
      </c>
      <c r="C6" s="148">
        <f t="shared" si="0"/>
        <v>0</v>
      </c>
      <c r="D6" s="144"/>
      <c r="E6" s="144"/>
      <c r="F6" s="145"/>
      <c r="H6" s="18"/>
      <c r="I6" s="18"/>
      <c r="J6" s="18"/>
      <c r="K6" s="18"/>
    </row>
    <row r="7" spans="2:11" ht="15">
      <c r="B7" s="142" t="s">
        <v>35</v>
      </c>
      <c r="C7" s="134">
        <f t="shared" si="0"/>
        <v>0</v>
      </c>
      <c r="D7" s="146"/>
      <c r="E7" s="146"/>
      <c r="F7" s="108"/>
      <c r="H7" s="18"/>
      <c r="I7" s="18"/>
      <c r="J7" s="18"/>
      <c r="K7" s="18"/>
    </row>
    <row r="8" spans="2:11" ht="15">
      <c r="B8" s="142" t="s">
        <v>36</v>
      </c>
      <c r="C8" s="134">
        <f t="shared" si="0"/>
        <v>0</v>
      </c>
      <c r="D8" s="146"/>
      <c r="E8" s="146"/>
      <c r="F8" s="108"/>
      <c r="H8" s="18"/>
      <c r="I8" s="18"/>
      <c r="J8" s="18"/>
      <c r="K8" s="18"/>
    </row>
    <row r="9" spans="2:11" ht="15">
      <c r="B9" s="142" t="s">
        <v>37</v>
      </c>
      <c r="C9" s="134">
        <f t="shared" si="0"/>
        <v>0</v>
      </c>
      <c r="D9" s="146"/>
      <c r="E9" s="146"/>
      <c r="F9" s="108"/>
      <c r="H9" s="18"/>
      <c r="I9" s="18"/>
      <c r="J9" s="18"/>
      <c r="K9" s="18"/>
    </row>
    <row r="10" spans="2:11" ht="15">
      <c r="B10" s="142" t="s">
        <v>38</v>
      </c>
      <c r="C10" s="134">
        <f t="shared" si="0"/>
        <v>0</v>
      </c>
      <c r="D10" s="146"/>
      <c r="E10" s="146"/>
      <c r="F10" s="108"/>
      <c r="H10" s="18"/>
      <c r="I10" s="18"/>
      <c r="J10" s="18"/>
      <c r="K10" s="18"/>
    </row>
    <row r="11" spans="2:11" ht="15">
      <c r="B11" s="142" t="s">
        <v>264</v>
      </c>
      <c r="C11" s="134">
        <f t="shared" si="0"/>
        <v>0</v>
      </c>
      <c r="D11" s="146"/>
      <c r="E11" s="146"/>
      <c r="F11" s="108"/>
      <c r="H11" s="18"/>
      <c r="I11" s="18"/>
      <c r="J11" s="18"/>
      <c r="K11" s="18"/>
    </row>
    <row r="12" spans="2:11" ht="15">
      <c r="B12" s="150" t="s">
        <v>63</v>
      </c>
      <c r="C12" s="124">
        <f t="shared" si="0"/>
        <v>0</v>
      </c>
      <c r="D12" s="151">
        <f>SUM(D13:D18)</f>
        <v>0</v>
      </c>
      <c r="E12" s="152">
        <f>SUM(E13:E18)</f>
        <v>0</v>
      </c>
      <c r="F12" s="126">
        <f>SUM(F13:F18)</f>
        <v>0</v>
      </c>
      <c r="H12" s="5"/>
      <c r="I12" s="5"/>
      <c r="J12" s="5"/>
      <c r="K12" s="5"/>
    </row>
    <row r="13" spans="2:11" ht="15">
      <c r="B13" s="141" t="s">
        <v>44</v>
      </c>
      <c r="C13" s="148">
        <f t="shared" si="0"/>
        <v>0</v>
      </c>
      <c r="D13" s="144"/>
      <c r="E13" s="144"/>
      <c r="F13" s="145"/>
      <c r="H13" s="18"/>
      <c r="I13" s="18"/>
      <c r="J13" s="18"/>
      <c r="K13" s="18"/>
    </row>
    <row r="14" spans="2:11" ht="15">
      <c r="B14" s="142" t="s">
        <v>35</v>
      </c>
      <c r="C14" s="134">
        <f t="shared" si="0"/>
        <v>0</v>
      </c>
      <c r="D14" s="146"/>
      <c r="E14" s="146"/>
      <c r="F14" s="108"/>
      <c r="H14" s="18"/>
      <c r="I14" s="18"/>
      <c r="J14" s="18"/>
      <c r="K14" s="18"/>
    </row>
    <row r="15" spans="2:11" ht="15">
      <c r="B15" s="142" t="s">
        <v>36</v>
      </c>
      <c r="C15" s="134">
        <f t="shared" si="0"/>
        <v>0</v>
      </c>
      <c r="D15" s="146"/>
      <c r="E15" s="146"/>
      <c r="F15" s="108"/>
      <c r="H15" s="18"/>
      <c r="I15" s="18"/>
      <c r="J15" s="18"/>
      <c r="K15" s="18"/>
    </row>
    <row r="16" spans="2:11" ht="15">
      <c r="B16" s="142" t="s">
        <v>37</v>
      </c>
      <c r="C16" s="134">
        <f t="shared" si="0"/>
        <v>0</v>
      </c>
      <c r="D16" s="146"/>
      <c r="E16" s="146"/>
      <c r="F16" s="108"/>
      <c r="H16" s="18"/>
      <c r="I16" s="18"/>
      <c r="J16" s="18"/>
      <c r="K16" s="18"/>
    </row>
    <row r="17" spans="2:11" ht="15">
      <c r="B17" s="142" t="s">
        <v>38</v>
      </c>
      <c r="C17" s="134">
        <f t="shared" si="0"/>
        <v>0</v>
      </c>
      <c r="D17" s="146"/>
      <c r="E17" s="146"/>
      <c r="F17" s="108"/>
      <c r="H17" s="18"/>
      <c r="I17" s="18"/>
      <c r="J17" s="18"/>
      <c r="K17" s="18"/>
    </row>
    <row r="18" spans="2:11" ht="15">
      <c r="B18" s="142" t="s">
        <v>264</v>
      </c>
      <c r="C18" s="134">
        <f t="shared" si="0"/>
        <v>0</v>
      </c>
      <c r="D18" s="146"/>
      <c r="E18" s="146"/>
      <c r="F18" s="108"/>
      <c r="H18" s="18"/>
      <c r="I18" s="18"/>
      <c r="J18" s="18"/>
      <c r="K18" s="18"/>
    </row>
    <row r="19" spans="2:11" ht="15">
      <c r="B19" s="150" t="s">
        <v>64</v>
      </c>
      <c r="C19" s="124">
        <f t="shared" si="0"/>
        <v>0</v>
      </c>
      <c r="D19" s="151">
        <f>SUM(D20:D25)</f>
        <v>0</v>
      </c>
      <c r="E19" s="152">
        <f>SUM(E20:E25)</f>
        <v>0</v>
      </c>
      <c r="F19" s="126">
        <f>SUM(F20:F25)</f>
        <v>0</v>
      </c>
      <c r="H19" s="5"/>
      <c r="I19" s="5"/>
      <c r="J19" s="5"/>
      <c r="K19" s="5"/>
    </row>
    <row r="20" spans="2:11" ht="15">
      <c r="B20" s="141" t="s">
        <v>44</v>
      </c>
      <c r="C20" s="148">
        <f t="shared" si="0"/>
        <v>0</v>
      </c>
      <c r="D20" s="144"/>
      <c r="E20" s="144"/>
      <c r="F20" s="145"/>
      <c r="H20" s="18"/>
      <c r="I20" s="18"/>
      <c r="J20" s="18"/>
      <c r="K20" s="18"/>
    </row>
    <row r="21" spans="2:11" ht="15">
      <c r="B21" s="142" t="s">
        <v>35</v>
      </c>
      <c r="C21" s="134">
        <f t="shared" si="0"/>
        <v>0</v>
      </c>
      <c r="D21" s="146"/>
      <c r="E21" s="146"/>
      <c r="F21" s="108"/>
      <c r="H21" s="18"/>
      <c r="I21" s="18"/>
      <c r="J21" s="18"/>
      <c r="K21" s="18"/>
    </row>
    <row r="22" spans="2:11" ht="15">
      <c r="B22" s="142" t="s">
        <v>36</v>
      </c>
      <c r="C22" s="134">
        <f t="shared" si="0"/>
        <v>0</v>
      </c>
      <c r="D22" s="146"/>
      <c r="E22" s="146"/>
      <c r="F22" s="108"/>
      <c r="H22" s="18"/>
      <c r="I22" s="18"/>
      <c r="J22" s="18"/>
      <c r="K22" s="18"/>
    </row>
    <row r="23" spans="2:11" ht="15">
      <c r="B23" s="142" t="s">
        <v>37</v>
      </c>
      <c r="C23" s="134">
        <f t="shared" si="0"/>
        <v>0</v>
      </c>
      <c r="D23" s="146"/>
      <c r="E23" s="146"/>
      <c r="F23" s="108"/>
      <c r="H23" s="18"/>
      <c r="I23" s="18"/>
      <c r="J23" s="18"/>
      <c r="K23" s="18"/>
    </row>
    <row r="24" spans="2:11" ht="15">
      <c r="B24" s="142" t="s">
        <v>38</v>
      </c>
      <c r="C24" s="134">
        <f t="shared" si="0"/>
        <v>0</v>
      </c>
      <c r="D24" s="146"/>
      <c r="E24" s="146"/>
      <c r="F24" s="108"/>
      <c r="H24" s="18"/>
      <c r="I24" s="18"/>
      <c r="J24" s="18"/>
      <c r="K24" s="18"/>
    </row>
    <row r="25" spans="2:11" ht="15">
      <c r="B25" s="142" t="s">
        <v>264</v>
      </c>
      <c r="C25" s="134">
        <f t="shared" si="0"/>
        <v>0</v>
      </c>
      <c r="D25" s="146"/>
      <c r="E25" s="146"/>
      <c r="F25" s="108"/>
      <c r="H25" s="18"/>
      <c r="I25" s="18"/>
      <c r="J25" s="18"/>
      <c r="K25" s="18"/>
    </row>
    <row r="26" spans="2:11" ht="15">
      <c r="B26" s="150" t="s">
        <v>65</v>
      </c>
      <c r="C26" s="124">
        <f t="shared" si="0"/>
        <v>0</v>
      </c>
      <c r="D26" s="151">
        <f>SUM(D27:D32)</f>
        <v>0</v>
      </c>
      <c r="E26" s="152">
        <f>SUM(E27:E32)</f>
        <v>0</v>
      </c>
      <c r="F26" s="126">
        <f>SUM(F27:F32)</f>
        <v>0</v>
      </c>
      <c r="H26" s="5"/>
      <c r="I26" s="5"/>
      <c r="J26" s="5"/>
      <c r="K26" s="5"/>
    </row>
    <row r="27" spans="2:11" ht="15">
      <c r="B27" s="141" t="s">
        <v>44</v>
      </c>
      <c r="C27" s="148">
        <f t="shared" si="0"/>
        <v>0</v>
      </c>
      <c r="D27" s="144"/>
      <c r="E27" s="144"/>
      <c r="F27" s="145"/>
      <c r="H27" s="18"/>
      <c r="I27" s="18"/>
      <c r="J27" s="18"/>
      <c r="K27" s="18"/>
    </row>
    <row r="28" spans="2:11" ht="15">
      <c r="B28" s="142" t="s">
        <v>35</v>
      </c>
      <c r="C28" s="134">
        <f t="shared" si="0"/>
        <v>0</v>
      </c>
      <c r="D28" s="146"/>
      <c r="E28" s="146"/>
      <c r="F28" s="108"/>
      <c r="H28" s="18"/>
      <c r="I28" s="18"/>
      <c r="J28" s="18"/>
      <c r="K28" s="18"/>
    </row>
    <row r="29" spans="2:11" ht="15">
      <c r="B29" s="142" t="s">
        <v>36</v>
      </c>
      <c r="C29" s="134">
        <f t="shared" si="0"/>
        <v>0</v>
      </c>
      <c r="D29" s="146"/>
      <c r="E29" s="146"/>
      <c r="F29" s="108"/>
      <c r="H29" s="18"/>
      <c r="I29" s="18"/>
      <c r="J29" s="18"/>
      <c r="K29" s="18"/>
    </row>
    <row r="30" spans="2:11" ht="15">
      <c r="B30" s="142" t="s">
        <v>37</v>
      </c>
      <c r="C30" s="134">
        <f t="shared" si="0"/>
        <v>0</v>
      </c>
      <c r="D30" s="146"/>
      <c r="E30" s="146"/>
      <c r="F30" s="108"/>
      <c r="H30" s="18"/>
      <c r="I30" s="18"/>
      <c r="J30" s="18"/>
      <c r="K30" s="18"/>
    </row>
    <row r="31" spans="2:11" ht="15">
      <c r="B31" s="142" t="s">
        <v>38</v>
      </c>
      <c r="C31" s="134">
        <f t="shared" si="0"/>
        <v>0</v>
      </c>
      <c r="D31" s="146"/>
      <c r="E31" s="146"/>
      <c r="F31" s="108"/>
      <c r="H31" s="18"/>
      <c r="I31" s="18"/>
      <c r="J31" s="18"/>
      <c r="K31" s="18"/>
    </row>
    <row r="32" spans="2:11" ht="15">
      <c r="B32" s="142" t="s">
        <v>264</v>
      </c>
      <c r="C32" s="134">
        <f t="shared" si="0"/>
        <v>0</v>
      </c>
      <c r="D32" s="146"/>
      <c r="E32" s="146"/>
      <c r="F32" s="108"/>
      <c r="H32" s="18"/>
      <c r="I32" s="18"/>
      <c r="J32" s="18"/>
      <c r="K32" s="18"/>
    </row>
    <row r="33" spans="2:11" ht="15">
      <c r="B33" s="150" t="s">
        <v>47</v>
      </c>
      <c r="C33" s="124">
        <f t="shared" si="0"/>
        <v>0</v>
      </c>
      <c r="D33" s="151">
        <f>SUM(D34:D39)</f>
        <v>0</v>
      </c>
      <c r="E33" s="152">
        <f>SUM(E34:E39)</f>
        <v>0</v>
      </c>
      <c r="F33" s="126">
        <f>SUM(F34:F39)</f>
        <v>0</v>
      </c>
      <c r="H33" s="5"/>
      <c r="I33" s="5"/>
      <c r="J33" s="5"/>
      <c r="K33" s="5"/>
    </row>
    <row r="34" spans="2:11" ht="15">
      <c r="B34" s="141" t="s">
        <v>44</v>
      </c>
      <c r="C34" s="148">
        <f t="shared" si="0"/>
        <v>0</v>
      </c>
      <c r="D34" s="144"/>
      <c r="E34" s="144"/>
      <c r="F34" s="145"/>
      <c r="H34" s="18"/>
      <c r="I34" s="18"/>
      <c r="J34" s="18"/>
      <c r="K34" s="18"/>
    </row>
    <row r="35" spans="2:11" ht="15">
      <c r="B35" s="142" t="s">
        <v>35</v>
      </c>
      <c r="C35" s="134">
        <f t="shared" si="0"/>
        <v>0</v>
      </c>
      <c r="D35" s="146"/>
      <c r="E35" s="146"/>
      <c r="F35" s="108"/>
      <c r="H35" s="18"/>
      <c r="I35" s="18"/>
      <c r="J35" s="18"/>
      <c r="K35" s="18"/>
    </row>
    <row r="36" spans="2:11" ht="15">
      <c r="B36" s="142" t="s">
        <v>36</v>
      </c>
      <c r="C36" s="134">
        <f t="shared" si="0"/>
        <v>0</v>
      </c>
      <c r="D36" s="146"/>
      <c r="E36" s="146"/>
      <c r="F36" s="108"/>
      <c r="H36" s="18"/>
      <c r="I36" s="18"/>
      <c r="J36" s="18"/>
      <c r="K36" s="18"/>
    </row>
    <row r="37" spans="2:11" ht="15">
      <c r="B37" s="142" t="s">
        <v>37</v>
      </c>
      <c r="C37" s="134">
        <f t="shared" si="0"/>
        <v>0</v>
      </c>
      <c r="D37" s="146"/>
      <c r="E37" s="146"/>
      <c r="F37" s="108"/>
      <c r="H37" s="18"/>
      <c r="I37" s="18"/>
      <c r="J37" s="18"/>
      <c r="K37" s="18"/>
    </row>
    <row r="38" spans="2:11" ht="15">
      <c r="B38" s="142" t="s">
        <v>38</v>
      </c>
      <c r="C38" s="134">
        <f t="shared" si="0"/>
        <v>0</v>
      </c>
      <c r="D38" s="146"/>
      <c r="E38" s="146"/>
      <c r="F38" s="108"/>
      <c r="H38" s="18"/>
      <c r="I38" s="18"/>
      <c r="J38" s="18"/>
      <c r="K38" s="18"/>
    </row>
    <row r="39" spans="2:11" ht="15">
      <c r="B39" s="142" t="s">
        <v>264</v>
      </c>
      <c r="C39" s="134">
        <f t="shared" si="0"/>
        <v>0</v>
      </c>
      <c r="D39" s="146"/>
      <c r="E39" s="146"/>
      <c r="F39" s="108"/>
      <c r="H39" s="18"/>
      <c r="I39" s="18"/>
      <c r="J39" s="18"/>
      <c r="K39" s="18"/>
    </row>
    <row r="40" spans="2:11" ht="15">
      <c r="B40" s="150" t="s">
        <v>66</v>
      </c>
      <c r="C40" s="124">
        <f t="shared" si="0"/>
        <v>0</v>
      </c>
      <c r="D40" s="151">
        <f>SUM(D41:D46)</f>
        <v>0</v>
      </c>
      <c r="E40" s="152">
        <f>SUM(E41:E46)</f>
        <v>0</v>
      </c>
      <c r="F40" s="126">
        <f>SUM(F41:F46)</f>
        <v>0</v>
      </c>
      <c r="H40" s="5"/>
      <c r="I40" s="5"/>
      <c r="J40" s="5"/>
      <c r="K40" s="5"/>
    </row>
    <row r="41" spans="2:11" ht="15">
      <c r="B41" s="141" t="s">
        <v>44</v>
      </c>
      <c r="C41" s="148">
        <f t="shared" si="0"/>
        <v>0</v>
      </c>
      <c r="D41" s="144"/>
      <c r="E41" s="144"/>
      <c r="F41" s="145"/>
      <c r="H41" s="18"/>
      <c r="I41" s="18"/>
      <c r="J41" s="18"/>
      <c r="K41" s="18"/>
    </row>
    <row r="42" spans="2:11" ht="15">
      <c r="B42" s="142" t="s">
        <v>35</v>
      </c>
      <c r="C42" s="134">
        <f t="shared" si="0"/>
        <v>0</v>
      </c>
      <c r="D42" s="146"/>
      <c r="E42" s="146"/>
      <c r="F42" s="108"/>
      <c r="H42" s="18"/>
      <c r="I42" s="18"/>
      <c r="J42" s="18"/>
      <c r="K42" s="18"/>
    </row>
    <row r="43" spans="2:11" ht="15">
      <c r="B43" s="142" t="s">
        <v>36</v>
      </c>
      <c r="C43" s="134">
        <f t="shared" si="0"/>
        <v>0</v>
      </c>
      <c r="D43" s="146"/>
      <c r="E43" s="146"/>
      <c r="F43" s="108"/>
      <c r="H43" s="18"/>
      <c r="I43" s="18"/>
      <c r="J43" s="18"/>
      <c r="K43" s="18"/>
    </row>
    <row r="44" spans="2:11" ht="15">
      <c r="B44" s="142" t="s">
        <v>37</v>
      </c>
      <c r="C44" s="134">
        <f t="shared" si="0"/>
        <v>0</v>
      </c>
      <c r="D44" s="146"/>
      <c r="E44" s="146"/>
      <c r="F44" s="108"/>
      <c r="H44" s="18"/>
      <c r="I44" s="18"/>
      <c r="J44" s="18"/>
      <c r="K44" s="18"/>
    </row>
    <row r="45" spans="2:11" ht="15">
      <c r="B45" s="142" t="s">
        <v>38</v>
      </c>
      <c r="C45" s="134">
        <f t="shared" si="0"/>
        <v>0</v>
      </c>
      <c r="D45" s="146"/>
      <c r="E45" s="146"/>
      <c r="F45" s="108"/>
      <c r="H45" s="18"/>
      <c r="I45" s="18"/>
      <c r="J45" s="18"/>
      <c r="K45" s="18"/>
    </row>
    <row r="46" spans="2:11" ht="15">
      <c r="B46" s="142" t="s">
        <v>264</v>
      </c>
      <c r="C46" s="134">
        <f t="shared" si="0"/>
        <v>0</v>
      </c>
      <c r="D46" s="146"/>
      <c r="E46" s="146"/>
      <c r="F46" s="108"/>
      <c r="H46" s="18"/>
      <c r="I46" s="18"/>
      <c r="J46" s="18"/>
      <c r="K46" s="18"/>
    </row>
    <row r="47" spans="2:11" ht="15">
      <c r="B47" s="150" t="s">
        <v>67</v>
      </c>
      <c r="C47" s="124">
        <f t="shared" si="0"/>
        <v>0</v>
      </c>
      <c r="D47" s="151">
        <f>SUM(D48:D53)</f>
        <v>0</v>
      </c>
      <c r="E47" s="152">
        <f>SUM(E48:E53)</f>
        <v>0</v>
      </c>
      <c r="F47" s="126">
        <f>SUM(F48:F53)</f>
        <v>0</v>
      </c>
      <c r="H47" s="5"/>
      <c r="I47" s="5"/>
      <c r="J47" s="5"/>
      <c r="K47" s="5"/>
    </row>
    <row r="48" spans="2:11" ht="15">
      <c r="B48" s="141" t="s">
        <v>44</v>
      </c>
      <c r="C48" s="148">
        <f t="shared" si="0"/>
        <v>0</v>
      </c>
      <c r="D48" s="144"/>
      <c r="E48" s="144"/>
      <c r="F48" s="145"/>
      <c r="H48" s="18"/>
      <c r="I48" s="18"/>
      <c r="J48" s="18"/>
      <c r="K48" s="18"/>
    </row>
    <row r="49" spans="2:11" ht="15">
      <c r="B49" s="142" t="s">
        <v>35</v>
      </c>
      <c r="C49" s="134">
        <f t="shared" si="0"/>
        <v>0</v>
      </c>
      <c r="D49" s="146"/>
      <c r="E49" s="146"/>
      <c r="F49" s="108"/>
      <c r="H49" s="18"/>
      <c r="I49" s="18"/>
      <c r="J49" s="18"/>
      <c r="K49" s="18"/>
    </row>
    <row r="50" spans="2:11" ht="15">
      <c r="B50" s="142" t="s">
        <v>36</v>
      </c>
      <c r="C50" s="134">
        <f t="shared" si="0"/>
        <v>0</v>
      </c>
      <c r="D50" s="146"/>
      <c r="E50" s="146"/>
      <c r="F50" s="108"/>
      <c r="H50" s="18"/>
      <c r="I50" s="18"/>
      <c r="J50" s="18"/>
      <c r="K50" s="18"/>
    </row>
    <row r="51" spans="2:11" ht="15">
      <c r="B51" s="142" t="s">
        <v>37</v>
      </c>
      <c r="C51" s="134">
        <f t="shared" si="0"/>
        <v>0</v>
      </c>
      <c r="D51" s="146"/>
      <c r="E51" s="146"/>
      <c r="F51" s="108"/>
      <c r="H51" s="18"/>
      <c r="I51" s="18"/>
      <c r="J51" s="18"/>
      <c r="K51" s="18"/>
    </row>
    <row r="52" spans="2:11" ht="15">
      <c r="B52" s="142" t="s">
        <v>38</v>
      </c>
      <c r="C52" s="134">
        <f t="shared" si="0"/>
        <v>0</v>
      </c>
      <c r="D52" s="146"/>
      <c r="E52" s="146"/>
      <c r="F52" s="108"/>
      <c r="H52" s="18"/>
      <c r="I52" s="18"/>
      <c r="J52" s="18"/>
      <c r="K52" s="18"/>
    </row>
    <row r="53" spans="2:11" ht="15">
      <c r="B53" s="142" t="s">
        <v>264</v>
      </c>
      <c r="C53" s="134">
        <f t="shared" si="0"/>
        <v>0</v>
      </c>
      <c r="D53" s="146"/>
      <c r="E53" s="146"/>
      <c r="F53" s="108"/>
      <c r="H53" s="18"/>
      <c r="I53" s="18"/>
      <c r="J53" s="18"/>
      <c r="K53" s="18"/>
    </row>
    <row r="54" spans="2:11" ht="15">
      <c r="B54" s="150" t="s">
        <v>68</v>
      </c>
      <c r="C54" s="124">
        <f t="shared" si="0"/>
        <v>0</v>
      </c>
      <c r="D54" s="151">
        <f>SUM(D55:D60)</f>
        <v>0</v>
      </c>
      <c r="E54" s="152">
        <f>SUM(E55:E60)</f>
        <v>0</v>
      </c>
      <c r="F54" s="126">
        <f>SUM(F55:F60)</f>
        <v>0</v>
      </c>
      <c r="H54" s="5"/>
      <c r="I54" s="5"/>
      <c r="J54" s="5"/>
      <c r="K54" s="5"/>
    </row>
    <row r="55" spans="2:11" ht="15">
      <c r="B55" s="141" t="s">
        <v>44</v>
      </c>
      <c r="C55" s="148">
        <f t="shared" si="0"/>
        <v>0</v>
      </c>
      <c r="D55" s="144"/>
      <c r="E55" s="144"/>
      <c r="F55" s="145"/>
      <c r="H55" s="18"/>
      <c r="I55" s="18"/>
      <c r="J55" s="18"/>
      <c r="K55" s="18"/>
    </row>
    <row r="56" spans="2:11" ht="15">
      <c r="B56" s="142" t="s">
        <v>35</v>
      </c>
      <c r="C56" s="134">
        <f t="shared" si="0"/>
        <v>0</v>
      </c>
      <c r="D56" s="146"/>
      <c r="E56" s="146"/>
      <c r="F56" s="108"/>
      <c r="H56" s="18"/>
      <c r="I56" s="18"/>
      <c r="J56" s="18"/>
      <c r="K56" s="18"/>
    </row>
    <row r="57" spans="2:11" ht="15">
      <c r="B57" s="142" t="s">
        <v>36</v>
      </c>
      <c r="C57" s="134">
        <f t="shared" si="0"/>
        <v>0</v>
      </c>
      <c r="D57" s="146"/>
      <c r="E57" s="146"/>
      <c r="F57" s="108"/>
      <c r="H57" s="18"/>
      <c r="I57" s="18"/>
      <c r="J57" s="18"/>
      <c r="K57" s="18"/>
    </row>
    <row r="58" spans="2:11" ht="15">
      <c r="B58" s="142" t="s">
        <v>37</v>
      </c>
      <c r="C58" s="134">
        <f t="shared" si="0"/>
        <v>0</v>
      </c>
      <c r="D58" s="146"/>
      <c r="E58" s="146"/>
      <c r="F58" s="108"/>
      <c r="H58" s="18"/>
      <c r="I58" s="18"/>
      <c r="J58" s="18"/>
      <c r="K58" s="18"/>
    </row>
    <row r="59" spans="2:11" ht="15">
      <c r="B59" s="142" t="s">
        <v>38</v>
      </c>
      <c r="C59" s="134">
        <f t="shared" si="0"/>
        <v>0</v>
      </c>
      <c r="D59" s="146"/>
      <c r="E59" s="146"/>
      <c r="F59" s="108"/>
      <c r="H59" s="18"/>
      <c r="I59" s="18"/>
      <c r="J59" s="18"/>
      <c r="K59" s="18"/>
    </row>
    <row r="60" spans="2:11" ht="15">
      <c r="B60" s="142" t="s">
        <v>264</v>
      </c>
      <c r="C60" s="134">
        <f t="shared" si="0"/>
        <v>0</v>
      </c>
      <c r="D60" s="146"/>
      <c r="E60" s="146"/>
      <c r="F60" s="108"/>
      <c r="H60" s="18"/>
      <c r="I60" s="18"/>
      <c r="J60" s="18"/>
      <c r="K60" s="18"/>
    </row>
    <row r="61" spans="2:11" ht="15">
      <c r="B61" s="150" t="s">
        <v>46</v>
      </c>
      <c r="C61" s="124">
        <f t="shared" si="0"/>
        <v>0</v>
      </c>
      <c r="D61" s="151">
        <f>SUM(D62:D67)</f>
        <v>0</v>
      </c>
      <c r="E61" s="152">
        <f>SUM(E62:E67)</f>
        <v>0</v>
      </c>
      <c r="F61" s="126">
        <f>SUM(F62:F67)</f>
        <v>0</v>
      </c>
      <c r="H61" s="5"/>
      <c r="I61" s="5"/>
      <c r="J61" s="5"/>
      <c r="K61" s="5"/>
    </row>
    <row r="62" spans="2:11" ht="15">
      <c r="B62" s="141" t="s">
        <v>44</v>
      </c>
      <c r="C62" s="148">
        <f t="shared" si="0"/>
        <v>0</v>
      </c>
      <c r="D62" s="144"/>
      <c r="E62" s="144"/>
      <c r="F62" s="145"/>
      <c r="H62" s="18"/>
      <c r="I62" s="18"/>
      <c r="J62" s="18"/>
      <c r="K62" s="18"/>
    </row>
    <row r="63" spans="2:11" ht="15">
      <c r="B63" s="142" t="s">
        <v>35</v>
      </c>
      <c r="C63" s="134">
        <f t="shared" si="0"/>
        <v>0</v>
      </c>
      <c r="D63" s="146"/>
      <c r="E63" s="146"/>
      <c r="F63" s="108"/>
      <c r="H63" s="18"/>
      <c r="I63" s="18"/>
      <c r="J63" s="18"/>
      <c r="K63" s="18"/>
    </row>
    <row r="64" spans="2:11" ht="15">
      <c r="B64" s="142" t="s">
        <v>36</v>
      </c>
      <c r="C64" s="134">
        <f t="shared" si="0"/>
        <v>0</v>
      </c>
      <c r="D64" s="146"/>
      <c r="E64" s="146"/>
      <c r="F64" s="108"/>
      <c r="H64" s="18"/>
      <c r="I64" s="18"/>
      <c r="J64" s="18"/>
      <c r="K64" s="18"/>
    </row>
    <row r="65" spans="2:11" ht="15">
      <c r="B65" s="142" t="s">
        <v>37</v>
      </c>
      <c r="C65" s="134">
        <f t="shared" si="0"/>
        <v>0</v>
      </c>
      <c r="D65" s="146"/>
      <c r="E65" s="146"/>
      <c r="F65" s="108"/>
      <c r="H65" s="18"/>
      <c r="I65" s="18"/>
      <c r="J65" s="18"/>
      <c r="K65" s="18"/>
    </row>
    <row r="66" spans="2:11" ht="15">
      <c r="B66" s="142" t="s">
        <v>38</v>
      </c>
      <c r="C66" s="134">
        <f t="shared" si="0"/>
        <v>0</v>
      </c>
      <c r="D66" s="146"/>
      <c r="E66" s="146"/>
      <c r="F66" s="108"/>
      <c r="H66" s="18"/>
      <c r="I66" s="18"/>
      <c r="J66" s="18"/>
      <c r="K66" s="18"/>
    </row>
    <row r="67" spans="2:11" ht="15">
      <c r="B67" s="142" t="s">
        <v>264</v>
      </c>
      <c r="C67" s="134">
        <f t="shared" si="0"/>
        <v>0</v>
      </c>
      <c r="D67" s="146"/>
      <c r="E67" s="146"/>
      <c r="F67" s="108"/>
      <c r="H67" s="18"/>
      <c r="I67" s="18"/>
      <c r="J67" s="18"/>
      <c r="K67" s="18"/>
    </row>
    <row r="68" spans="2:11" ht="15">
      <c r="B68" s="150" t="s">
        <v>113</v>
      </c>
      <c r="C68" s="124">
        <f t="shared" si="0"/>
        <v>0</v>
      </c>
      <c r="D68" s="151">
        <f>SUM(D69:D74)</f>
        <v>0</v>
      </c>
      <c r="E68" s="152">
        <f>SUM(E69:E74)</f>
        <v>0</v>
      </c>
      <c r="F68" s="126">
        <f>SUM(F69:F74)</f>
        <v>0</v>
      </c>
      <c r="H68" s="5"/>
      <c r="I68" s="5"/>
      <c r="J68" s="5"/>
      <c r="K68" s="5"/>
    </row>
    <row r="69" spans="2:11" ht="15">
      <c r="B69" s="141" t="s">
        <v>44</v>
      </c>
      <c r="C69" s="148">
        <f t="shared" si="0"/>
        <v>0</v>
      </c>
      <c r="D69" s="144"/>
      <c r="E69" s="144"/>
      <c r="F69" s="145"/>
      <c r="H69" s="18"/>
      <c r="I69" s="18"/>
      <c r="J69" s="18"/>
      <c r="K69" s="18"/>
    </row>
    <row r="70" spans="2:11" ht="15">
      <c r="B70" s="142" t="s">
        <v>35</v>
      </c>
      <c r="C70" s="134">
        <f t="shared" si="0"/>
        <v>0</v>
      </c>
      <c r="D70" s="146"/>
      <c r="E70" s="146"/>
      <c r="F70" s="108"/>
      <c r="H70" s="18"/>
      <c r="I70" s="18"/>
      <c r="J70" s="18"/>
      <c r="K70" s="18"/>
    </row>
    <row r="71" spans="2:11" ht="15">
      <c r="B71" s="142" t="s">
        <v>36</v>
      </c>
      <c r="C71" s="134">
        <f t="shared" si="0"/>
        <v>0</v>
      </c>
      <c r="D71" s="146"/>
      <c r="E71" s="146"/>
      <c r="F71" s="108"/>
      <c r="H71" s="18"/>
      <c r="I71" s="18"/>
      <c r="J71" s="18"/>
      <c r="K71" s="18"/>
    </row>
    <row r="72" spans="2:11" ht="15">
      <c r="B72" s="142" t="s">
        <v>37</v>
      </c>
      <c r="C72" s="134">
        <f t="shared" si="0"/>
        <v>0</v>
      </c>
      <c r="D72" s="146"/>
      <c r="E72" s="146"/>
      <c r="F72" s="108"/>
      <c r="H72" s="18"/>
      <c r="I72" s="18"/>
      <c r="J72" s="18"/>
      <c r="K72" s="18"/>
    </row>
    <row r="73" spans="2:11" ht="15">
      <c r="B73" s="142" t="s">
        <v>38</v>
      </c>
      <c r="C73" s="134">
        <f t="shared" si="0"/>
        <v>0</v>
      </c>
      <c r="D73" s="146"/>
      <c r="E73" s="146"/>
      <c r="F73" s="108"/>
      <c r="H73" s="18"/>
      <c r="I73" s="18"/>
      <c r="J73" s="18"/>
      <c r="K73" s="18"/>
    </row>
    <row r="74" spans="2:11" ht="15">
      <c r="B74" s="142" t="s">
        <v>264</v>
      </c>
      <c r="C74" s="134">
        <f t="shared" si="0"/>
        <v>0</v>
      </c>
      <c r="D74" s="146"/>
      <c r="E74" s="146"/>
      <c r="F74" s="108"/>
      <c r="H74" s="18"/>
      <c r="I74" s="18"/>
      <c r="J74" s="18"/>
      <c r="K74" s="18"/>
    </row>
    <row r="75" spans="2:11" ht="15">
      <c r="B75" s="150" t="s">
        <v>45</v>
      </c>
      <c r="C75" s="124">
        <f t="shared" si="0"/>
        <v>0</v>
      </c>
      <c r="D75" s="151">
        <f>SUM(D76:D81)</f>
        <v>0</v>
      </c>
      <c r="E75" s="152">
        <f>SUM(E76:E81)</f>
        <v>0</v>
      </c>
      <c r="F75" s="126">
        <f>SUM(F76:F81)</f>
        <v>0</v>
      </c>
      <c r="H75" s="5"/>
      <c r="I75" s="5"/>
      <c r="J75" s="5"/>
      <c r="K75" s="5"/>
    </row>
    <row r="76" spans="2:11" ht="15">
      <c r="B76" s="141" t="s">
        <v>44</v>
      </c>
      <c r="C76" s="148">
        <f t="shared" si="0"/>
        <v>0</v>
      </c>
      <c r="D76" s="144"/>
      <c r="E76" s="144"/>
      <c r="F76" s="145"/>
      <c r="H76" s="18"/>
      <c r="I76" s="18"/>
      <c r="J76" s="18"/>
      <c r="K76" s="18"/>
    </row>
    <row r="77" spans="2:11" ht="15">
      <c r="B77" s="142" t="s">
        <v>35</v>
      </c>
      <c r="C77" s="134">
        <f t="shared" si="0"/>
        <v>0</v>
      </c>
      <c r="D77" s="146"/>
      <c r="E77" s="146"/>
      <c r="F77" s="108"/>
      <c r="H77" s="18"/>
      <c r="I77" s="18"/>
      <c r="J77" s="18"/>
      <c r="K77" s="18"/>
    </row>
    <row r="78" spans="2:11" ht="15">
      <c r="B78" s="142" t="s">
        <v>36</v>
      </c>
      <c r="C78" s="134">
        <f t="shared" si="0"/>
        <v>0</v>
      </c>
      <c r="D78" s="146"/>
      <c r="E78" s="146"/>
      <c r="F78" s="108"/>
      <c r="H78" s="18"/>
      <c r="I78" s="18"/>
      <c r="J78" s="18"/>
      <c r="K78" s="18"/>
    </row>
    <row r="79" spans="2:11" ht="15">
      <c r="B79" s="142" t="s">
        <v>37</v>
      </c>
      <c r="C79" s="134">
        <f aca="true" t="shared" si="1" ref="C79:C99">SUM(D79:F79)</f>
        <v>0</v>
      </c>
      <c r="D79" s="146"/>
      <c r="E79" s="146"/>
      <c r="F79" s="108"/>
      <c r="H79" s="18"/>
      <c r="I79" s="18"/>
      <c r="J79" s="18"/>
      <c r="K79" s="18"/>
    </row>
    <row r="80" spans="2:11" ht="15">
      <c r="B80" s="142" t="s">
        <v>38</v>
      </c>
      <c r="C80" s="134">
        <f t="shared" si="1"/>
        <v>0</v>
      </c>
      <c r="D80" s="146"/>
      <c r="E80" s="146"/>
      <c r="F80" s="108"/>
      <c r="H80" s="18"/>
      <c r="I80" s="18"/>
      <c r="J80" s="18"/>
      <c r="K80" s="18"/>
    </row>
    <row r="81" spans="2:11" ht="15">
      <c r="B81" s="142" t="s">
        <v>264</v>
      </c>
      <c r="C81" s="134">
        <f t="shared" si="1"/>
        <v>0</v>
      </c>
      <c r="D81" s="146"/>
      <c r="E81" s="146"/>
      <c r="F81" s="108"/>
      <c r="H81" s="18"/>
      <c r="I81" s="18"/>
      <c r="J81" s="18"/>
      <c r="K81" s="18"/>
    </row>
    <row r="82" spans="2:11" ht="15">
      <c r="B82" s="150" t="s">
        <v>48</v>
      </c>
      <c r="C82" s="124">
        <f t="shared" si="1"/>
        <v>0</v>
      </c>
      <c r="D82" s="151">
        <f>SUM(D83:D85)</f>
        <v>0</v>
      </c>
      <c r="E82" s="152">
        <f>SUM(E83:E85)</f>
        <v>0</v>
      </c>
      <c r="F82" s="126">
        <f>SUM(F83:F85)</f>
        <v>0</v>
      </c>
      <c r="H82" s="5"/>
      <c r="I82" s="5"/>
      <c r="J82" s="5"/>
      <c r="K82" s="5"/>
    </row>
    <row r="83" spans="2:11" ht="15">
      <c r="B83" s="141" t="s">
        <v>169</v>
      </c>
      <c r="C83" s="148">
        <f t="shared" si="1"/>
        <v>0</v>
      </c>
      <c r="D83" s="144"/>
      <c r="E83" s="144"/>
      <c r="F83" s="145"/>
      <c r="H83" s="18"/>
      <c r="I83" s="18"/>
      <c r="J83" s="18"/>
      <c r="K83" s="18"/>
    </row>
    <row r="84" spans="2:11" ht="15">
      <c r="B84" s="142" t="s">
        <v>170</v>
      </c>
      <c r="C84" s="134">
        <f t="shared" si="1"/>
        <v>0</v>
      </c>
      <c r="D84" s="146"/>
      <c r="E84" s="146"/>
      <c r="F84" s="108"/>
      <c r="H84" s="18"/>
      <c r="I84" s="18"/>
      <c r="J84" s="18"/>
      <c r="K84" s="18"/>
    </row>
    <row r="85" spans="2:11" ht="15">
      <c r="B85" s="142" t="s">
        <v>264</v>
      </c>
      <c r="C85" s="134">
        <f t="shared" si="1"/>
        <v>0</v>
      </c>
      <c r="D85" s="146"/>
      <c r="E85" s="146"/>
      <c r="F85" s="108"/>
      <c r="H85" s="18"/>
      <c r="I85" s="18"/>
      <c r="J85" s="18"/>
      <c r="K85" s="18"/>
    </row>
    <row r="86" spans="2:11" ht="15">
      <c r="B86" s="150" t="s">
        <v>111</v>
      </c>
      <c r="C86" s="124">
        <f t="shared" si="1"/>
        <v>0</v>
      </c>
      <c r="D86" s="151">
        <f>SUM(D87:D92)</f>
        <v>0</v>
      </c>
      <c r="E86" s="152">
        <f>SUM(E87:E92)</f>
        <v>0</v>
      </c>
      <c r="F86" s="126">
        <f>SUM(F87:F92)</f>
        <v>0</v>
      </c>
      <c r="H86" s="5"/>
      <c r="I86" s="5"/>
      <c r="J86" s="5"/>
      <c r="K86" s="5"/>
    </row>
    <row r="87" spans="2:11" ht="15">
      <c r="B87" s="141" t="s">
        <v>44</v>
      </c>
      <c r="C87" s="148">
        <f t="shared" si="1"/>
        <v>0</v>
      </c>
      <c r="D87" s="144"/>
      <c r="E87" s="144"/>
      <c r="F87" s="145"/>
      <c r="H87" s="18"/>
      <c r="I87" s="18"/>
      <c r="J87" s="18"/>
      <c r="K87" s="18"/>
    </row>
    <row r="88" spans="2:11" ht="15">
      <c r="B88" s="142" t="s">
        <v>35</v>
      </c>
      <c r="C88" s="134">
        <f t="shared" si="1"/>
        <v>0</v>
      </c>
      <c r="D88" s="146"/>
      <c r="E88" s="146"/>
      <c r="F88" s="108"/>
      <c r="H88" s="18"/>
      <c r="I88" s="18"/>
      <c r="J88" s="18"/>
      <c r="K88" s="18"/>
    </row>
    <row r="89" spans="2:11" ht="15">
      <c r="B89" s="142" t="s">
        <v>36</v>
      </c>
      <c r="C89" s="134">
        <f t="shared" si="1"/>
        <v>0</v>
      </c>
      <c r="D89" s="146"/>
      <c r="E89" s="146"/>
      <c r="F89" s="108"/>
      <c r="H89" s="18"/>
      <c r="I89" s="18"/>
      <c r="J89" s="18"/>
      <c r="K89" s="18"/>
    </row>
    <row r="90" spans="2:11" ht="15">
      <c r="B90" s="142" t="s">
        <v>37</v>
      </c>
      <c r="C90" s="134">
        <f t="shared" si="1"/>
        <v>0</v>
      </c>
      <c r="D90" s="146"/>
      <c r="E90" s="146"/>
      <c r="F90" s="108"/>
      <c r="H90" s="18"/>
      <c r="I90" s="18"/>
      <c r="J90" s="18"/>
      <c r="K90" s="18"/>
    </row>
    <row r="91" spans="2:11" ht="15">
      <c r="B91" s="142" t="s">
        <v>38</v>
      </c>
      <c r="C91" s="134">
        <f t="shared" si="1"/>
        <v>0</v>
      </c>
      <c r="D91" s="146"/>
      <c r="E91" s="146"/>
      <c r="F91" s="108"/>
      <c r="H91" s="18"/>
      <c r="I91" s="18"/>
      <c r="J91" s="18"/>
      <c r="K91" s="18"/>
    </row>
    <row r="92" spans="2:11" ht="15">
      <c r="B92" s="142" t="s">
        <v>264</v>
      </c>
      <c r="C92" s="134">
        <f t="shared" si="1"/>
        <v>0</v>
      </c>
      <c r="D92" s="146"/>
      <c r="E92" s="146"/>
      <c r="F92" s="108"/>
      <c r="H92" s="18"/>
      <c r="I92" s="18"/>
      <c r="J92" s="18"/>
      <c r="K92" s="18"/>
    </row>
    <row r="93" spans="2:11" ht="15">
      <c r="B93" s="150" t="s">
        <v>112</v>
      </c>
      <c r="C93" s="124">
        <f t="shared" si="1"/>
        <v>0</v>
      </c>
      <c r="D93" s="151">
        <f>SUM(D94:D99)</f>
        <v>0</v>
      </c>
      <c r="E93" s="152">
        <f>SUM(E94:E99)</f>
        <v>0</v>
      </c>
      <c r="F93" s="126">
        <f>SUM(F94:F99)</f>
        <v>0</v>
      </c>
      <c r="H93" s="5"/>
      <c r="I93" s="5"/>
      <c r="J93" s="5"/>
      <c r="K93" s="5"/>
    </row>
    <row r="94" spans="2:11" ht="15">
      <c r="B94" s="141" t="s">
        <v>44</v>
      </c>
      <c r="C94" s="148">
        <f t="shared" si="1"/>
        <v>0</v>
      </c>
      <c r="D94" s="144"/>
      <c r="E94" s="144"/>
      <c r="F94" s="145"/>
      <c r="H94" s="18"/>
      <c r="I94" s="18"/>
      <c r="J94" s="18"/>
      <c r="K94" s="18"/>
    </row>
    <row r="95" spans="2:11" ht="15">
      <c r="B95" s="142" t="s">
        <v>35</v>
      </c>
      <c r="C95" s="134">
        <f t="shared" si="1"/>
        <v>0</v>
      </c>
      <c r="D95" s="146"/>
      <c r="E95" s="146"/>
      <c r="F95" s="108"/>
      <c r="H95" s="18"/>
      <c r="I95" s="18"/>
      <c r="J95" s="18"/>
      <c r="K95" s="18"/>
    </row>
    <row r="96" spans="2:11" ht="15">
      <c r="B96" s="142" t="s">
        <v>36</v>
      </c>
      <c r="C96" s="134">
        <f t="shared" si="1"/>
        <v>0</v>
      </c>
      <c r="D96" s="146"/>
      <c r="E96" s="146"/>
      <c r="F96" s="108"/>
      <c r="H96" s="18"/>
      <c r="I96" s="18"/>
      <c r="J96" s="18"/>
      <c r="K96" s="18"/>
    </row>
    <row r="97" spans="2:11" ht="15">
      <c r="B97" s="142" t="s">
        <v>37</v>
      </c>
      <c r="C97" s="134">
        <f t="shared" si="1"/>
        <v>0</v>
      </c>
      <c r="D97" s="146"/>
      <c r="E97" s="146"/>
      <c r="F97" s="108"/>
      <c r="H97" s="18"/>
      <c r="I97" s="18"/>
      <c r="J97" s="18"/>
      <c r="K97" s="18"/>
    </row>
    <row r="98" spans="2:11" ht="15">
      <c r="B98" s="142" t="s">
        <v>38</v>
      </c>
      <c r="C98" s="134">
        <f t="shared" si="1"/>
        <v>0</v>
      </c>
      <c r="D98" s="146"/>
      <c r="E98" s="146"/>
      <c r="F98" s="108"/>
      <c r="H98" s="18"/>
      <c r="I98" s="18"/>
      <c r="J98" s="18"/>
      <c r="K98" s="18"/>
    </row>
    <row r="99" spans="2:11" ht="15.75" thickBot="1">
      <c r="B99" s="143" t="s">
        <v>264</v>
      </c>
      <c r="C99" s="136">
        <f t="shared" si="1"/>
        <v>0</v>
      </c>
      <c r="D99" s="147"/>
      <c r="E99" s="147"/>
      <c r="F99" s="118"/>
      <c r="H99" s="18"/>
      <c r="I99" s="18"/>
      <c r="J99" s="18"/>
      <c r="K99" s="18"/>
    </row>
  </sheetData>
  <sheetProtection password="C129" sheet="1" objects="1" scenarios="1"/>
  <mergeCells count="3">
    <mergeCell ref="B3:B4"/>
    <mergeCell ref="C3:C4"/>
    <mergeCell ref="D3:F3"/>
  </mergeCells>
  <dataValidations count="3">
    <dataValidation type="whole" allowBlank="1" showInputMessage="1" showErrorMessage="1" errorTitle="Lçi nhËp d÷ liÖu" error="ChØ nhËp d÷ liÖu kiÓu sè, kh«ng nhËp ch÷." sqref="D5:F5 D12:F12 D19:F19 D26:F26 D33:F33 D40:F40 D47:F47 D54:F54 D61:F61 D68:F68 D75:F75 D82:F82 D86:F86 D93:F93">
      <formula1>0</formula1>
      <formula2>100000</formula2>
    </dataValidation>
    <dataValidation type="whole" allowBlank="1" showErrorMessage="1" errorTitle="Lỗi nhập dữ liệu" error="Chỉ nhập dữ liệu số tối đa 2000" sqref="D6:F11 D13:F18 D20:F25 D27:F32 D34:F39 D41:F46 D48:F53 D55:F60 D62:F67 D69:F74 D87:F92 D76:F81 D94:F99 D83:F85">
      <formula1>0</formula1>
      <formula2>2000</formula2>
    </dataValidation>
    <dataValidation allowBlank="1" showInputMessage="1" showErrorMessage="1" errorTitle="Lçi nhËp d÷ liÖu" error="ChØ nhËp d÷ liÖu kiÓu sè, kh«ng nhËp ch÷." sqref="C5:C99"/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B1:AB45"/>
  <sheetViews>
    <sheetView showGridLines="0" showZeros="0" zoomScalePageLayoutView="0" workbookViewId="0" topLeftCell="A1">
      <selection activeCell="A1" sqref="A1:IV16384"/>
    </sheetView>
  </sheetViews>
  <sheetFormatPr defaultColWidth="9" defaultRowHeight="15"/>
  <cols>
    <col min="1" max="1" width="1.59765625" style="1" customWidth="1"/>
    <col min="2" max="2" width="7.09765625" style="231" hidden="1" customWidth="1"/>
    <col min="3" max="3" width="27.796875" style="1" customWidth="1"/>
    <col min="4" max="5" width="6.59765625" style="1" customWidth="1"/>
    <col min="6" max="6" width="9.5" style="1" hidden="1" customWidth="1"/>
    <col min="7" max="8" width="6.59765625" style="1" hidden="1" customWidth="1"/>
    <col min="9" max="12" width="6.59765625" style="1" customWidth="1"/>
    <col min="13" max="13" width="11.59765625" style="1" hidden="1" customWidth="1"/>
    <col min="14" max="17" width="6.59765625" style="1" hidden="1" customWidth="1"/>
    <col min="18" max="18" width="1.59765625" style="2" customWidth="1"/>
    <col min="19" max="20" width="2.59765625" style="4" customWidth="1"/>
    <col min="21" max="22" width="2.59765625" style="4" hidden="1" customWidth="1"/>
    <col min="23" max="26" width="2.59765625" style="4" customWidth="1"/>
    <col min="27" max="28" width="2.59765625" style="4" hidden="1" customWidth="1"/>
    <col min="29" max="16384" width="9" style="1" customWidth="1"/>
  </cols>
  <sheetData>
    <row r="1" spans="3:4" ht="18" customHeight="1" thickBot="1">
      <c r="C1" s="3" t="s">
        <v>234</v>
      </c>
      <c r="D1" s="44"/>
    </row>
    <row r="2" spans="3:17" ht="15.75">
      <c r="C2" s="663" t="s">
        <v>85</v>
      </c>
      <c r="D2" s="669" t="s">
        <v>19</v>
      </c>
      <c r="E2" s="669" t="s">
        <v>115</v>
      </c>
      <c r="F2" s="60"/>
      <c r="G2" s="666" t="s">
        <v>86</v>
      </c>
      <c r="H2" s="667"/>
      <c r="I2" s="667"/>
      <c r="J2" s="667"/>
      <c r="K2" s="667"/>
      <c r="L2" s="711"/>
      <c r="M2" s="49"/>
      <c r="N2" s="49"/>
      <c r="O2" s="49"/>
      <c r="P2" s="672" t="s">
        <v>87</v>
      </c>
      <c r="Q2" s="673"/>
    </row>
    <row r="3" spans="3:17" ht="15.75">
      <c r="C3" s="664"/>
      <c r="D3" s="670"/>
      <c r="E3" s="670"/>
      <c r="F3" s="50"/>
      <c r="G3" s="674" t="s">
        <v>88</v>
      </c>
      <c r="H3" s="674"/>
      <c r="I3" s="674" t="s">
        <v>89</v>
      </c>
      <c r="J3" s="674"/>
      <c r="K3" s="674" t="s">
        <v>109</v>
      </c>
      <c r="L3" s="712"/>
      <c r="M3" s="252"/>
      <c r="N3" s="52"/>
      <c r="O3" s="52"/>
      <c r="P3" s="675" t="s">
        <v>31</v>
      </c>
      <c r="Q3" s="676" t="s">
        <v>32</v>
      </c>
    </row>
    <row r="4" spans="3:17" ht="15.75">
      <c r="C4" s="665"/>
      <c r="D4" s="671"/>
      <c r="E4" s="671"/>
      <c r="F4" s="51"/>
      <c r="G4" s="45" t="s">
        <v>19</v>
      </c>
      <c r="H4" s="45" t="s">
        <v>33</v>
      </c>
      <c r="I4" s="45" t="s">
        <v>19</v>
      </c>
      <c r="J4" s="45" t="s">
        <v>33</v>
      </c>
      <c r="K4" s="45" t="s">
        <v>19</v>
      </c>
      <c r="L4" s="140" t="s">
        <v>33</v>
      </c>
      <c r="M4" s="253"/>
      <c r="N4" s="51"/>
      <c r="O4" s="51"/>
      <c r="P4" s="671"/>
      <c r="Q4" s="677"/>
    </row>
    <row r="5" spans="3:28" ht="15.75">
      <c r="C5" s="123" t="s">
        <v>110</v>
      </c>
      <c r="D5" s="124">
        <f>SUM(D7,D26,D32)</f>
        <v>0</v>
      </c>
      <c r="E5" s="124">
        <f>SUM(E7,E26,E32)</f>
        <v>0</v>
      </c>
      <c r="F5" s="124"/>
      <c r="G5" s="124">
        <f aca="true" t="shared" si="0" ref="G5:O5">SUM(G7,G26,G32)</f>
        <v>0</v>
      </c>
      <c r="H5" s="124">
        <f t="shared" si="0"/>
        <v>0</v>
      </c>
      <c r="I5" s="124">
        <f t="shared" si="0"/>
        <v>0</v>
      </c>
      <c r="J5" s="124">
        <f t="shared" si="0"/>
        <v>0</v>
      </c>
      <c r="K5" s="125">
        <f t="shared" si="0"/>
        <v>0</v>
      </c>
      <c r="L5" s="126">
        <f t="shared" si="0"/>
        <v>0</v>
      </c>
      <c r="M5" s="254">
        <f t="shared" si="0"/>
        <v>0</v>
      </c>
      <c r="N5" s="125">
        <f t="shared" si="0"/>
        <v>0</v>
      </c>
      <c r="O5" s="125">
        <f t="shared" si="0"/>
        <v>0</v>
      </c>
      <c r="P5" s="124">
        <f>SUM(P7,P26,P32)</f>
        <v>0</v>
      </c>
      <c r="Q5" s="126">
        <f>SUM(Q7,Q26,Q32)</f>
        <v>0</v>
      </c>
      <c r="S5"/>
      <c r="T5"/>
      <c r="U5"/>
      <c r="V5"/>
      <c r="W5"/>
      <c r="X5"/>
      <c r="Y5"/>
      <c r="Z5"/>
      <c r="AA5"/>
      <c r="AB5"/>
    </row>
    <row r="6" spans="2:28" s="231" customFormat="1" ht="15" hidden="1">
      <c r="B6" s="231" t="s">
        <v>220</v>
      </c>
      <c r="C6" s="233"/>
      <c r="D6" s="234" t="s">
        <v>221</v>
      </c>
      <c r="E6" s="234" t="s">
        <v>222</v>
      </c>
      <c r="F6" s="235"/>
      <c r="G6" s="234" t="s">
        <v>223</v>
      </c>
      <c r="H6" s="234" t="s">
        <v>224</v>
      </c>
      <c r="I6" s="234" t="s">
        <v>225</v>
      </c>
      <c r="J6" s="234" t="s">
        <v>226</v>
      </c>
      <c r="K6" s="236" t="s">
        <v>227</v>
      </c>
      <c r="L6" s="237" t="s">
        <v>228</v>
      </c>
      <c r="M6" s="235"/>
      <c r="N6" s="236"/>
      <c r="O6" s="236"/>
      <c r="P6" s="234" t="s">
        <v>229</v>
      </c>
      <c r="Q6" s="237" t="s">
        <v>230</v>
      </c>
      <c r="S6" s="238"/>
      <c r="T6" s="238"/>
      <c r="U6" s="238"/>
      <c r="V6" s="238"/>
      <c r="W6" s="238"/>
      <c r="X6" s="238"/>
      <c r="Y6" s="238"/>
      <c r="Z6" s="238"/>
      <c r="AA6" s="238"/>
      <c r="AB6" s="238"/>
    </row>
    <row r="7" spans="2:28" ht="31.5">
      <c r="B7" s="232">
        <v>1195</v>
      </c>
      <c r="C7" s="127" t="s">
        <v>158</v>
      </c>
      <c r="D7" s="124">
        <f>SUM(D8:D12)</f>
        <v>0</v>
      </c>
      <c r="E7" s="128">
        <f>SUM(E8:E12)</f>
        <v>0</v>
      </c>
      <c r="F7" s="129" t="s">
        <v>166</v>
      </c>
      <c r="G7" s="128">
        <f aca="true" t="shared" si="1" ref="G7:O7">SUM(G8:G12)</f>
        <v>0</v>
      </c>
      <c r="H7" s="128">
        <f t="shared" si="1"/>
        <v>0</v>
      </c>
      <c r="I7" s="128">
        <f t="shared" si="1"/>
        <v>0</v>
      </c>
      <c r="J7" s="128">
        <f t="shared" si="1"/>
        <v>0</v>
      </c>
      <c r="K7" s="128">
        <f t="shared" si="1"/>
        <v>0</v>
      </c>
      <c r="L7" s="130">
        <f t="shared" si="1"/>
        <v>0</v>
      </c>
      <c r="M7" s="255" t="s">
        <v>166</v>
      </c>
      <c r="N7" s="128">
        <f t="shared" si="1"/>
        <v>0</v>
      </c>
      <c r="O7" s="128">
        <f t="shared" si="1"/>
        <v>0</v>
      </c>
      <c r="P7" s="128">
        <f>SUM(P8:P12)</f>
        <v>0</v>
      </c>
      <c r="Q7" s="130">
        <f>SUM(Q8:Q12)</f>
        <v>0</v>
      </c>
      <c r="R7" s="1"/>
      <c r="S7" s="55">
        <f aca="true" t="shared" si="2" ref="S7:S12">IF(OR(D7&lt;E7,D7&lt;P7),"Er","")</f>
      </c>
      <c r="T7" s="55">
        <f aca="true" t="shared" si="3" ref="T7:T12">IF(E7&gt;D7,"Er","")</f>
      </c>
      <c r="U7" s="55">
        <f>IF(G7&lt;H7,"Er","")</f>
      </c>
      <c r="V7" s="55">
        <f>IF(H7&gt;G7,"Er","")</f>
      </c>
      <c r="W7" s="55">
        <f>IF(I7&lt;J7,"Er","")</f>
      </c>
      <c r="X7" s="55">
        <f>IF(J7&gt;I7,"Er","")</f>
      </c>
      <c r="Y7" s="55">
        <f>IF(K7&lt;L7,"Er","")</f>
      </c>
      <c r="Z7" s="55">
        <f>IF(L7&gt;K7,"Er","")</f>
      </c>
      <c r="AA7" s="55">
        <f>IF(OR(P7&gt;D7,P7&lt;Q7),"Er","")</f>
      </c>
      <c r="AB7" s="55">
        <f>IF(OR(Q7&gt;P7,Q7&gt;E7),"Er","")</f>
      </c>
    </row>
    <row r="8" spans="2:28" ht="15.75">
      <c r="B8" s="232">
        <v>1196</v>
      </c>
      <c r="C8" s="98" t="s">
        <v>90</v>
      </c>
      <c r="D8" s="133">
        <f aca="true" t="shared" si="4" ref="D8:E12">SUM(G8,I8,K8)</f>
        <v>0</v>
      </c>
      <c r="E8" s="133">
        <f t="shared" si="4"/>
        <v>0</v>
      </c>
      <c r="F8" s="68">
        <v>1</v>
      </c>
      <c r="G8" s="106"/>
      <c r="H8" s="106"/>
      <c r="I8" s="106"/>
      <c r="J8" s="106"/>
      <c r="K8" s="106"/>
      <c r="L8" s="108"/>
      <c r="M8" s="256">
        <v>1</v>
      </c>
      <c r="N8" s="106">
        <f>IF(SUM(D8)&lt;&gt;0,SUM(D8),"")</f>
      </c>
      <c r="O8" s="106">
        <f>IF(SUM(E8)&lt;&gt;0,SUM(E8),"")</f>
      </c>
      <c r="P8" s="106"/>
      <c r="Q8" s="108"/>
      <c r="R8" s="1"/>
      <c r="S8" s="55">
        <f t="shared" si="2"/>
      </c>
      <c r="T8" s="55">
        <f t="shared" si="3"/>
      </c>
      <c r="U8" s="55">
        <f>IF(G8&gt;G7,"Er","")</f>
      </c>
      <c r="V8" s="55">
        <f>IF(OR(H8&gt;H7,H8&gt;G8),"Er","")</f>
      </c>
      <c r="W8" s="55">
        <f>IF(I8&gt;I7,"Er","")</f>
      </c>
      <c r="X8" s="55">
        <f>IF(OR(J8&gt;I8,J8&gt;J7),"Er","")</f>
      </c>
      <c r="Y8" s="55">
        <f>IF(K8&gt;K7,"Er","")</f>
      </c>
      <c r="Z8" s="55">
        <f>IF(OR(L8&gt;K8,L8&gt;L7),"Er","")</f>
      </c>
      <c r="AA8" s="55">
        <f>IF(OR(P8&gt;D8,P8&gt;P7,P8&lt;Q8),"Er","")</f>
      </c>
      <c r="AB8" s="55">
        <f>IF(OR(Q8&gt;P8,Q8&gt;E8,Q8&gt;Q7),"Er","")</f>
      </c>
    </row>
    <row r="9" spans="2:28" ht="15.75">
      <c r="B9" s="232">
        <v>1197</v>
      </c>
      <c r="C9" s="99" t="s">
        <v>91</v>
      </c>
      <c r="D9" s="134">
        <f t="shared" si="4"/>
        <v>0</v>
      </c>
      <c r="E9" s="134">
        <f t="shared" si="4"/>
        <v>0</v>
      </c>
      <c r="F9" s="69">
        <v>2</v>
      </c>
      <c r="G9" s="106"/>
      <c r="H9" s="106"/>
      <c r="I9" s="106"/>
      <c r="J9" s="106"/>
      <c r="K9" s="106"/>
      <c r="L9" s="108"/>
      <c r="M9" s="257">
        <v>2</v>
      </c>
      <c r="N9" s="106">
        <f aca="true" t="shared" si="5" ref="N9:O37">IF(SUM(D9)&lt;&gt;0,SUM(D9),"")</f>
      </c>
      <c r="O9" s="106">
        <f t="shared" si="5"/>
      </c>
      <c r="P9" s="106"/>
      <c r="Q9" s="108"/>
      <c r="R9" s="1"/>
      <c r="S9" s="55">
        <f t="shared" si="2"/>
      </c>
      <c r="T9" s="55">
        <f t="shared" si="3"/>
      </c>
      <c r="U9" s="55">
        <f>IF(G9&gt;G7,"Er","")</f>
      </c>
      <c r="V9" s="55">
        <f>IF(OR(H9&gt;H7,H9&gt;G9),"Er","")</f>
      </c>
      <c r="W9" s="55">
        <f>IF(I9&gt;I7,"Er","")</f>
      </c>
      <c r="X9" s="55">
        <f>IF(OR(J9&gt;I9,J9&gt;J7),"Er","")</f>
      </c>
      <c r="Y9" s="55">
        <f>IF(K9&gt;K7,"Er","")</f>
      </c>
      <c r="Z9" s="55">
        <f>IF(OR(L9&gt;K9,L9&gt;L7),"Er","")</f>
      </c>
      <c r="AA9" s="55">
        <f>IF(OR(P9&gt;D9,P9&gt;P7,P9&lt;Q9),"Er","")</f>
      </c>
      <c r="AB9" s="55">
        <f>IF(OR(Q9&gt;P9,Q9&gt;E9,Q9&gt;Q7),"Er","")</f>
      </c>
    </row>
    <row r="10" spans="2:28" ht="15.75">
      <c r="B10" s="232">
        <v>1198</v>
      </c>
      <c r="C10" s="99" t="s">
        <v>92</v>
      </c>
      <c r="D10" s="134">
        <f t="shared" si="4"/>
        <v>0</v>
      </c>
      <c r="E10" s="134">
        <f t="shared" si="4"/>
        <v>0</v>
      </c>
      <c r="F10" s="70">
        <v>3</v>
      </c>
      <c r="G10" s="106"/>
      <c r="H10" s="106"/>
      <c r="I10" s="106"/>
      <c r="J10" s="106"/>
      <c r="K10" s="106"/>
      <c r="L10" s="108"/>
      <c r="M10" s="258">
        <v>3</v>
      </c>
      <c r="N10" s="106">
        <f t="shared" si="5"/>
      </c>
      <c r="O10" s="106">
        <f t="shared" si="5"/>
      </c>
      <c r="P10" s="106"/>
      <c r="Q10" s="108"/>
      <c r="R10" s="1"/>
      <c r="S10" s="55">
        <f t="shared" si="2"/>
      </c>
      <c r="T10" s="55">
        <f t="shared" si="3"/>
      </c>
      <c r="U10" s="55">
        <f>IF(G10&gt;G7,"Er","")</f>
      </c>
      <c r="V10" s="55">
        <f>IF(OR(H10&gt;H7,H10&gt;G10),"Er","")</f>
      </c>
      <c r="W10" s="55">
        <f>IF(I10&gt;I7,"Er","")</f>
      </c>
      <c r="X10" s="55">
        <f>IF(OR(J10&gt;I10,J10&gt;J7),"Er","")</f>
      </c>
      <c r="Y10" s="55">
        <f>IF(K10&gt;K7,"Er","")</f>
      </c>
      <c r="Z10" s="55">
        <f>IF(OR(L10&gt;K10,L10&gt;L7),"Er","")</f>
      </c>
      <c r="AA10" s="55">
        <f>IF(OR(P10&gt;D10,P10&gt;P7,P10&lt;Q10),"Er","")</f>
      </c>
      <c r="AB10" s="55">
        <f>IF(OR(Q10&gt;P10,Q10&gt;E10,Q10&gt;Q7),"Er","")</f>
      </c>
    </row>
    <row r="11" spans="2:28" ht="15.75">
      <c r="B11" s="232">
        <v>1199</v>
      </c>
      <c r="C11" s="100" t="s">
        <v>93</v>
      </c>
      <c r="D11" s="134">
        <f t="shared" si="4"/>
        <v>0</v>
      </c>
      <c r="E11" s="134">
        <f t="shared" si="4"/>
        <v>0</v>
      </c>
      <c r="F11" s="70">
        <v>4</v>
      </c>
      <c r="G11" s="111"/>
      <c r="H11" s="111"/>
      <c r="I11" s="111"/>
      <c r="J11" s="111"/>
      <c r="K11" s="111"/>
      <c r="L11" s="112"/>
      <c r="M11" s="258">
        <v>4</v>
      </c>
      <c r="N11" s="106">
        <f t="shared" si="5"/>
      </c>
      <c r="O11" s="106">
        <f t="shared" si="5"/>
      </c>
      <c r="P11" s="111"/>
      <c r="Q11" s="112"/>
      <c r="R11" s="1"/>
      <c r="S11" s="55">
        <f t="shared" si="2"/>
      </c>
      <c r="T11" s="55">
        <f t="shared" si="3"/>
      </c>
      <c r="U11" s="55">
        <f>IF(G11&gt;G7,"Er","")</f>
      </c>
      <c r="V11" s="55">
        <f>IF(OR(H11&gt;H7,H11&gt;G11),"Er","")</f>
      </c>
      <c r="W11" s="55">
        <f>IF(I11&gt;I7,"Er","")</f>
      </c>
      <c r="X11" s="55">
        <f>IF(OR(J11&gt;I11,J11&gt;J7),"Er","")</f>
      </c>
      <c r="Y11" s="55">
        <f>IF(K11&gt;K7,"Er","")</f>
      </c>
      <c r="Z11" s="55">
        <f>IF(OR(L11&gt;K11,L11&gt;L7),"Er","")</f>
      </c>
      <c r="AA11" s="55">
        <f>IF(OR(P11&gt;D11,P11&gt;P7,P11&lt;Q11),"Er","")</f>
      </c>
      <c r="AB11" s="55">
        <f>IF(OR(Q11&gt;P11,Q11&gt;E11,Q11&gt;Q7),"Er","")</f>
      </c>
    </row>
    <row r="12" spans="2:28" ht="15.75">
      <c r="B12" s="232">
        <v>1200</v>
      </c>
      <c r="C12" s="101" t="s">
        <v>209</v>
      </c>
      <c r="D12" s="135">
        <f t="shared" si="4"/>
        <v>0</v>
      </c>
      <c r="E12" s="135">
        <f t="shared" si="4"/>
        <v>0</v>
      </c>
      <c r="F12" s="70">
        <v>5</v>
      </c>
      <c r="G12" s="113"/>
      <c r="H12" s="113"/>
      <c r="I12" s="113"/>
      <c r="J12" s="113"/>
      <c r="K12" s="113"/>
      <c r="L12" s="114"/>
      <c r="M12" s="258">
        <v>5</v>
      </c>
      <c r="N12" s="106">
        <f t="shared" si="5"/>
      </c>
      <c r="O12" s="106">
        <f t="shared" si="5"/>
      </c>
      <c r="P12" s="113"/>
      <c r="Q12" s="114"/>
      <c r="R12" s="1"/>
      <c r="S12" s="55">
        <f t="shared" si="2"/>
      </c>
      <c r="T12" s="55">
        <f t="shared" si="3"/>
      </c>
      <c r="U12" s="55">
        <f>IF(G12&gt;G7,"Er","")</f>
      </c>
      <c r="V12" s="55">
        <f>IF(OR(H12&gt;H7,H12&gt;G12),"Er","")</f>
      </c>
      <c r="W12" s="55">
        <f>IF(I12&gt;I7,"Er","")</f>
      </c>
      <c r="X12" s="55">
        <f>IF(OR(J12&gt;I12,J12&gt;J7),"Er","")</f>
      </c>
      <c r="Y12" s="55">
        <f>IF(K12&gt;K7,"Er","")</f>
      </c>
      <c r="Z12" s="55">
        <f>IF(OR(L12&gt;K12,L12&gt;L7),"Er","")</f>
      </c>
      <c r="AA12" s="55">
        <f>IF(OR(P12&gt;D12,P12&gt;P7,P12&lt;Q12),"Er","")</f>
      </c>
      <c r="AB12" s="55">
        <f>IF(OR(Q12&gt;P12,Q12&gt;E12,Q12&gt;Q7),"Er","")</f>
      </c>
    </row>
    <row r="13" spans="2:28" ht="15.75">
      <c r="B13" s="232">
        <v>1201</v>
      </c>
      <c r="C13" s="131" t="s">
        <v>94</v>
      </c>
      <c r="D13" s="128">
        <f>SUM(D14:D18)</f>
        <v>0</v>
      </c>
      <c r="E13" s="128">
        <f>SUM(E14:E18)</f>
        <v>0</v>
      </c>
      <c r="F13" s="129" t="s">
        <v>167</v>
      </c>
      <c r="G13" s="128">
        <f aca="true" t="shared" si="6" ref="G13:L13">G7</f>
        <v>0</v>
      </c>
      <c r="H13" s="128">
        <f t="shared" si="6"/>
        <v>0</v>
      </c>
      <c r="I13" s="128">
        <f t="shared" si="6"/>
        <v>0</v>
      </c>
      <c r="J13" s="128">
        <f t="shared" si="6"/>
        <v>0</v>
      </c>
      <c r="K13" s="128">
        <f t="shared" si="6"/>
        <v>0</v>
      </c>
      <c r="L13" s="130">
        <f t="shared" si="6"/>
        <v>0</v>
      </c>
      <c r="M13" s="255" t="s">
        <v>167</v>
      </c>
      <c r="N13" s="132">
        <f t="shared" si="5"/>
      </c>
      <c r="O13" s="132">
        <f t="shared" si="5"/>
      </c>
      <c r="P13" s="128">
        <f>P7</f>
        <v>0</v>
      </c>
      <c r="Q13" s="130">
        <f>Q7</f>
        <v>0</v>
      </c>
      <c r="R13" s="1"/>
      <c r="S13" s="55">
        <f>IF(OR(D13&lt;E13,D13&lt;P13,D13&lt;&gt;D7),"Er","")</f>
      </c>
      <c r="T13" s="55">
        <f>IF(OR(E13&gt;D13,E13&lt;Q13,E13&lt;&gt;E7),"Er","")</f>
      </c>
      <c r="U13" s="55">
        <f aca="true" t="shared" si="7" ref="U13:Z13">IF(AND(G13&lt;&gt;SUM(G14:G18),G13&lt;&gt;""),"Er","")</f>
      </c>
      <c r="V13" s="55">
        <f t="shared" si="7"/>
      </c>
      <c r="W13" s="55">
        <f t="shared" si="7"/>
      </c>
      <c r="X13" s="55">
        <f t="shared" si="7"/>
      </c>
      <c r="Y13" s="55">
        <f t="shared" si="7"/>
      </c>
      <c r="Z13" s="55">
        <f t="shared" si="7"/>
      </c>
      <c r="AA13" s="55">
        <f>IF(OR(P13&lt;Q13,P13&gt;D13,AND(P13&lt;&gt;SUM(P14:P18),P13&lt;&gt;"")),"Er","")</f>
      </c>
      <c r="AB13" s="55">
        <f>IF(OR(Q13&gt;P13,Q13&gt;E13,AND(Q13&lt;&gt;SUM(Q14:Q18),Q13&lt;&gt;"")),"Er","")</f>
      </c>
    </row>
    <row r="14" spans="2:28" ht="15.75">
      <c r="B14" s="232">
        <v>1202</v>
      </c>
      <c r="C14" s="102" t="s">
        <v>95</v>
      </c>
      <c r="D14" s="133">
        <f aca="true" t="shared" si="8" ref="D14:E18">SUM(G14,I14,K14)</f>
        <v>0</v>
      </c>
      <c r="E14" s="133">
        <f t="shared" si="8"/>
        <v>0</v>
      </c>
      <c r="F14" s="68">
        <v>1</v>
      </c>
      <c r="G14" s="106"/>
      <c r="H14" s="106"/>
      <c r="I14" s="106"/>
      <c r="J14" s="106"/>
      <c r="K14" s="106"/>
      <c r="L14" s="108"/>
      <c r="M14" s="256">
        <v>1</v>
      </c>
      <c r="N14" s="106">
        <f t="shared" si="5"/>
      </c>
      <c r="O14" s="106">
        <f t="shared" si="5"/>
      </c>
      <c r="P14" s="106"/>
      <c r="Q14" s="108"/>
      <c r="R14" s="1"/>
      <c r="S14" s="55">
        <f>IF(OR(D14&lt;E14,D14&lt;P14),"Er","")</f>
      </c>
      <c r="T14" s="55">
        <f>IF(E14&gt;D14,"Er","")</f>
      </c>
      <c r="U14" s="55">
        <f>IF(G14&gt;G13,"Er","")</f>
      </c>
      <c r="V14" s="55">
        <f>IF(OR(H14&gt;H13,H14&gt;G14),"Er","")</f>
      </c>
      <c r="W14" s="55">
        <f>IF(I14&gt;I13,"Er","")</f>
      </c>
      <c r="X14" s="55">
        <f>IF(OR(J14&gt;I14,J14&gt;J13),"Er","")</f>
      </c>
      <c r="Y14" s="55">
        <f>IF(K14&gt;K13,"Er","")</f>
      </c>
      <c r="Z14" s="55">
        <f>IF(OR(L14&gt;K14,L14&gt;L13),"Er","")</f>
      </c>
      <c r="AA14" s="55">
        <f>IF(OR(P14&gt;D14,P14&gt;P13,P14&lt;Q14),"Er","")</f>
      </c>
      <c r="AB14" s="55">
        <f>IF(OR(Q14&gt;P14,Q14&gt;E14,Q14&gt;Q13),"Er","")</f>
      </c>
    </row>
    <row r="15" spans="2:28" ht="15.75">
      <c r="B15" s="232">
        <v>1203</v>
      </c>
      <c r="C15" s="103" t="s">
        <v>91</v>
      </c>
      <c r="D15" s="134">
        <f t="shared" si="8"/>
        <v>0</v>
      </c>
      <c r="E15" s="134">
        <f t="shared" si="8"/>
        <v>0</v>
      </c>
      <c r="F15" s="69">
        <v>2</v>
      </c>
      <c r="G15" s="106"/>
      <c r="H15" s="106"/>
      <c r="I15" s="106"/>
      <c r="J15" s="106"/>
      <c r="K15" s="106"/>
      <c r="L15" s="108"/>
      <c r="M15" s="257">
        <v>2</v>
      </c>
      <c r="N15" s="106">
        <f t="shared" si="5"/>
      </c>
      <c r="O15" s="106">
        <f t="shared" si="5"/>
      </c>
      <c r="P15" s="106"/>
      <c r="Q15" s="108"/>
      <c r="R15" s="1"/>
      <c r="S15" s="55">
        <f>IF(OR(D15&lt;E15,D15&lt;P15),"Er","")</f>
      </c>
      <c r="T15" s="55">
        <f>IF(E15&gt;D15,"Er","")</f>
      </c>
      <c r="U15" s="55">
        <f>IF(G15&gt;G13,"Er","")</f>
      </c>
      <c r="V15" s="55">
        <f>IF(OR(H15&gt;H13,H15&gt;G15),"Er","")</f>
      </c>
      <c r="W15" s="55">
        <f>IF(I15&gt;I13,"Er","")</f>
      </c>
      <c r="X15" s="55">
        <f>IF(OR(J15&gt;I15,J15&gt;J13),"Er","")</f>
      </c>
      <c r="Y15" s="55">
        <f>IF(K15&gt;K13,"Er","")</f>
      </c>
      <c r="Z15" s="55">
        <f>IF(OR(L15&gt;K15,L15&gt;L13),"Er","")</f>
      </c>
      <c r="AA15" s="55">
        <f>IF(OR(P15&gt;D15,P15&gt;P13,P15&lt;Q15),"Er","")</f>
      </c>
      <c r="AB15" s="55">
        <f>IF(OR(Q15&gt;P15,Q15&gt;E15,Q15&gt;Q13),"Er","")</f>
      </c>
    </row>
    <row r="16" spans="2:28" ht="15.75">
      <c r="B16" s="232">
        <v>1204</v>
      </c>
      <c r="C16" s="103" t="s">
        <v>92</v>
      </c>
      <c r="D16" s="134">
        <f t="shared" si="8"/>
        <v>0</v>
      </c>
      <c r="E16" s="134">
        <f t="shared" si="8"/>
        <v>0</v>
      </c>
      <c r="F16" s="70">
        <v>3</v>
      </c>
      <c r="G16" s="106"/>
      <c r="H16" s="106"/>
      <c r="I16" s="106"/>
      <c r="J16" s="106"/>
      <c r="K16" s="106"/>
      <c r="L16" s="108"/>
      <c r="M16" s="258">
        <v>3</v>
      </c>
      <c r="N16" s="106">
        <f t="shared" si="5"/>
      </c>
      <c r="O16" s="106">
        <f t="shared" si="5"/>
      </c>
      <c r="P16" s="106"/>
      <c r="Q16" s="108"/>
      <c r="R16" s="1"/>
      <c r="S16" s="55">
        <f>IF(OR(D16&lt;E16,D16&lt;P16),"Er","")</f>
      </c>
      <c r="T16" s="55">
        <f>IF(E16&gt;D16,"Er","")</f>
      </c>
      <c r="U16" s="55">
        <f>IF(G16&gt;G13,"Er","")</f>
      </c>
      <c r="V16" s="55">
        <f>IF(OR(H16&gt;H13,H16&gt;G16),"Er","")</f>
      </c>
      <c r="W16" s="55">
        <f>IF(I16&gt;I13,"Er","")</f>
      </c>
      <c r="X16" s="55">
        <f>IF(OR(J16&gt;I16,J16&gt;J13),"Er","")</f>
      </c>
      <c r="Y16" s="55">
        <f>IF(K16&gt;K13,"Er","")</f>
      </c>
      <c r="Z16" s="55">
        <f>IF(OR(L16&gt;K16,L16&gt;L13),"Er","")</f>
      </c>
      <c r="AA16" s="55">
        <f>IF(OR(P16&gt;D16,P16&gt;P13,P16&lt;Q16),"Er","")</f>
      </c>
      <c r="AB16" s="55">
        <f>IF(OR(Q16&gt;P16,Q16&gt;E16,Q16&gt;Q13),"Er","")</f>
      </c>
    </row>
    <row r="17" spans="2:28" ht="15.75">
      <c r="B17" s="232">
        <v>1205</v>
      </c>
      <c r="C17" s="100" t="s">
        <v>210</v>
      </c>
      <c r="D17" s="134">
        <f t="shared" si="8"/>
        <v>0</v>
      </c>
      <c r="E17" s="134">
        <f t="shared" si="8"/>
        <v>0</v>
      </c>
      <c r="F17" s="70">
        <v>4</v>
      </c>
      <c r="G17" s="111"/>
      <c r="H17" s="111"/>
      <c r="I17" s="111"/>
      <c r="J17" s="111"/>
      <c r="K17" s="111"/>
      <c r="L17" s="112"/>
      <c r="M17" s="258">
        <v>4</v>
      </c>
      <c r="N17" s="106">
        <f>IF(SUM(D17)&lt;&gt;0,SUM(D17),"")</f>
      </c>
      <c r="O17" s="106">
        <f>IF(SUM(E17)&lt;&gt;0,SUM(E17),"")</f>
      </c>
      <c r="P17" s="111"/>
      <c r="Q17" s="112"/>
      <c r="R17" s="1"/>
      <c r="S17" s="55">
        <f>IF(OR(D17&lt;E17,D17&lt;P17),"Er","")</f>
      </c>
      <c r="T17" s="55">
        <f>IF(E17&gt;D17,"Er","")</f>
      </c>
      <c r="U17" s="55">
        <f>IF(G17&gt;G13,"Er","")</f>
      </c>
      <c r="V17" s="55">
        <f>IF(OR(H17&gt;H13,H17&gt;G17),"Er","")</f>
      </c>
      <c r="W17" s="55">
        <f>IF(I17&gt;I13,"Er","")</f>
      </c>
      <c r="X17" s="55">
        <f>IF(OR(J17&gt;I17,J17&gt;J13),"Er","")</f>
      </c>
      <c r="Y17" s="55">
        <f>IF(K17&gt;K13,"Er","")</f>
      </c>
      <c r="Z17" s="55">
        <f>IF(OR(L17&gt;K17,L17&gt;L13),"Er","")</f>
      </c>
      <c r="AA17" s="55">
        <f>IF(OR(P17&gt;D17,P17&gt;P13,P17&lt;Q17),"Er","")</f>
      </c>
      <c r="AB17" s="55">
        <f>IF(OR(Q17&gt;P17,Q17&gt;E17,Q17&gt;Q13),"Er","")</f>
      </c>
    </row>
    <row r="18" spans="2:28" ht="15.75">
      <c r="B18" s="232">
        <v>1206</v>
      </c>
      <c r="C18" s="101" t="s">
        <v>211</v>
      </c>
      <c r="D18" s="135">
        <f t="shared" si="8"/>
        <v>0</v>
      </c>
      <c r="E18" s="135">
        <f t="shared" si="8"/>
        <v>0</v>
      </c>
      <c r="F18" s="70">
        <v>5</v>
      </c>
      <c r="G18" s="113"/>
      <c r="H18" s="113"/>
      <c r="I18" s="113"/>
      <c r="J18" s="113"/>
      <c r="K18" s="113"/>
      <c r="L18" s="114"/>
      <c r="M18" s="258">
        <v>5</v>
      </c>
      <c r="N18" s="106">
        <f>IF(SUM(D18)&lt;&gt;0,SUM(D18),"")</f>
      </c>
      <c r="O18" s="106">
        <f>IF(SUM(E18)&lt;&gt;0,SUM(E18),"")</f>
      </c>
      <c r="P18" s="113"/>
      <c r="Q18" s="114"/>
      <c r="R18" s="1"/>
      <c r="S18" s="55">
        <f>IF(OR(D18&lt;E18,D18&lt;P18),"Er","")</f>
      </c>
      <c r="T18" s="55">
        <f>IF(E18&gt;D18,"Er","")</f>
      </c>
      <c r="U18" s="55">
        <f>IF(G18&gt;G13,"Er","")</f>
      </c>
      <c r="V18" s="55">
        <f>IF(OR(H18&gt;H13,H18&gt;G18),"Er","")</f>
      </c>
      <c r="W18" s="55">
        <f>IF(I18&gt;I13,"Er","")</f>
      </c>
      <c r="X18" s="55">
        <f>IF(OR(J18&gt;I18,J18&gt;J13),"Er","")</f>
      </c>
      <c r="Y18" s="55">
        <f>IF(K18&gt;K13,"Er","")</f>
      </c>
      <c r="Z18" s="55">
        <f>IF(OR(L18&gt;K18,L18&gt;L13),"Er","")</f>
      </c>
      <c r="AA18" s="55">
        <f>IF(OR(P18&gt;D18,P18&gt;P13,P18&lt;Q18),"Er","")</f>
      </c>
      <c r="AB18" s="55">
        <f>IF(OR(Q18&gt;P18,Q18&gt;E18,Q18&gt;Q13),"Er","")</f>
      </c>
    </row>
    <row r="19" spans="2:28" ht="15.75">
      <c r="B19" s="232">
        <v>1207</v>
      </c>
      <c r="C19" s="131" t="s">
        <v>96</v>
      </c>
      <c r="D19" s="128">
        <f>SUM(D20:D24)</f>
        <v>0</v>
      </c>
      <c r="E19" s="128">
        <f>SUM(E20:E24)</f>
        <v>0</v>
      </c>
      <c r="F19" s="129" t="s">
        <v>168</v>
      </c>
      <c r="G19" s="128">
        <f aca="true" t="shared" si="9" ref="G19:L19">G7</f>
        <v>0</v>
      </c>
      <c r="H19" s="128">
        <f t="shared" si="9"/>
        <v>0</v>
      </c>
      <c r="I19" s="128">
        <f t="shared" si="9"/>
        <v>0</v>
      </c>
      <c r="J19" s="128">
        <f t="shared" si="9"/>
        <v>0</v>
      </c>
      <c r="K19" s="128">
        <f t="shared" si="9"/>
        <v>0</v>
      </c>
      <c r="L19" s="130">
        <f t="shared" si="9"/>
        <v>0</v>
      </c>
      <c r="M19" s="255" t="s">
        <v>168</v>
      </c>
      <c r="N19" s="132">
        <f t="shared" si="5"/>
      </c>
      <c r="O19" s="132">
        <f t="shared" si="5"/>
      </c>
      <c r="P19" s="128">
        <f>P7</f>
        <v>0</v>
      </c>
      <c r="Q19" s="130">
        <f>Q7</f>
        <v>0</v>
      </c>
      <c r="R19" s="1"/>
      <c r="S19" s="55">
        <f>IF(OR(D19&lt;E19,D19&lt;P19,D19&lt;&gt;D7),"Er","")</f>
      </c>
      <c r="T19" s="55">
        <f>IF(OR(E19&gt;D19,E19&lt;Q19,E19&lt;&gt;E7),"Er","")</f>
      </c>
      <c r="U19" s="55">
        <f aca="true" t="shared" si="10" ref="U19:Z19">IF(AND(G19&lt;&gt;SUM(G20:G24),G19&lt;&gt;""),"Er","")</f>
      </c>
      <c r="V19" s="55">
        <f t="shared" si="10"/>
      </c>
      <c r="W19" s="55">
        <f t="shared" si="10"/>
      </c>
      <c r="X19" s="55">
        <f t="shared" si="10"/>
      </c>
      <c r="Y19" s="55">
        <f t="shared" si="10"/>
      </c>
      <c r="Z19" s="55">
        <f t="shared" si="10"/>
      </c>
      <c r="AA19" s="55">
        <f>IF(OR(P19&lt;Q19,P19&gt;D19,AND(P19&lt;&gt;SUM(P20:P24),P19&lt;&gt;"")),"Er","")</f>
      </c>
      <c r="AB19" s="55">
        <f>IF(OR(Q19&gt;P19,Q19&gt;E19,AND(Q19&lt;&gt;SUM(Q20:Q24),Q19&lt;&gt;"")),"Er","")</f>
      </c>
    </row>
    <row r="20" spans="2:28" ht="15.75">
      <c r="B20" s="232">
        <v>1208</v>
      </c>
      <c r="C20" s="102" t="s">
        <v>95</v>
      </c>
      <c r="D20" s="133">
        <f aca="true" t="shared" si="11" ref="D20:E24">SUM(G20,I20,K20)</f>
        <v>0</v>
      </c>
      <c r="E20" s="133">
        <f t="shared" si="11"/>
        <v>0</v>
      </c>
      <c r="F20" s="68">
        <v>1</v>
      </c>
      <c r="G20" s="106"/>
      <c r="H20" s="106"/>
      <c r="I20" s="106"/>
      <c r="J20" s="106"/>
      <c r="K20" s="106"/>
      <c r="L20" s="108"/>
      <c r="M20" s="256">
        <v>1</v>
      </c>
      <c r="N20" s="106">
        <f t="shared" si="5"/>
      </c>
      <c r="O20" s="106">
        <f t="shared" si="5"/>
      </c>
      <c r="P20" s="106"/>
      <c r="Q20" s="108"/>
      <c r="R20" s="1"/>
      <c r="S20" s="55">
        <f aca="true" t="shared" si="12" ref="S20:S35">IF(OR(D20&lt;E20,D20&lt;P20),"Er","")</f>
      </c>
      <c r="T20" s="55">
        <f aca="true" t="shared" si="13" ref="T20:T35">IF(E20&gt;D20,"Er","")</f>
      </c>
      <c r="U20" s="55">
        <f>IF(G20&gt;G19,"Er","")</f>
      </c>
      <c r="V20" s="55">
        <f>IF(OR(H20&gt;H19,H20&gt;G20),"Er","")</f>
      </c>
      <c r="W20" s="55">
        <f>IF(I20&gt;I19,"Er","")</f>
      </c>
      <c r="X20" s="55">
        <f>IF(OR(J20&gt;I20,J20&gt;J19),"Er","")</f>
      </c>
      <c r="Y20" s="55">
        <f>IF(K20&gt;K19,"Er","")</f>
      </c>
      <c r="Z20" s="55">
        <f>IF(OR(L20&gt;K20,L20&gt;L19),"Er","")</f>
      </c>
      <c r="AA20" s="55">
        <f>IF(OR(P20&gt;D20,P20&gt;P19,P20&lt;Q20),"Er","")</f>
      </c>
      <c r="AB20" s="55">
        <f>IF(OR(Q20&gt;P20,Q20&gt;E20,Q20&gt;Q19),"Er","")</f>
      </c>
    </row>
    <row r="21" spans="2:28" ht="15.75">
      <c r="B21" s="232">
        <v>1209</v>
      </c>
      <c r="C21" s="103" t="s">
        <v>91</v>
      </c>
      <c r="D21" s="134">
        <f t="shared" si="11"/>
        <v>0</v>
      </c>
      <c r="E21" s="134">
        <f t="shared" si="11"/>
        <v>0</v>
      </c>
      <c r="F21" s="69">
        <v>2</v>
      </c>
      <c r="G21" s="106"/>
      <c r="H21" s="106"/>
      <c r="I21" s="106"/>
      <c r="J21" s="106"/>
      <c r="K21" s="106"/>
      <c r="L21" s="108"/>
      <c r="M21" s="257">
        <v>2</v>
      </c>
      <c r="N21" s="106">
        <f t="shared" si="5"/>
      </c>
      <c r="O21" s="106">
        <f t="shared" si="5"/>
      </c>
      <c r="P21" s="106"/>
      <c r="Q21" s="108"/>
      <c r="R21" s="1"/>
      <c r="S21" s="55">
        <f t="shared" si="12"/>
      </c>
      <c r="T21" s="55">
        <f t="shared" si="13"/>
      </c>
      <c r="U21" s="55">
        <f>IF(G21&gt;G19,"Er","")</f>
      </c>
      <c r="V21" s="55">
        <f>IF(OR(H21&gt;H19,H21&gt;G21),"Er","")</f>
      </c>
      <c r="W21" s="55">
        <f>IF(I21&gt;I19,"Er","")</f>
      </c>
      <c r="X21" s="55">
        <f>IF(OR(J21&gt;I21,J21&gt;J19),"Er","")</f>
      </c>
      <c r="Y21" s="55">
        <f>IF(K21&gt;K19,"Er","")</f>
      </c>
      <c r="Z21" s="55">
        <f>IF(OR(L21&gt;K21,L21&gt;L19),"Er","")</f>
      </c>
      <c r="AA21" s="55">
        <f>IF(OR(P21&gt;D21,P21&gt;P19,P21&lt;Q21),"Er","")</f>
      </c>
      <c r="AB21" s="55">
        <f>IF(OR(Q21&gt;P21,Q21&gt;E21,Q21&gt;Q19),"Er","")</f>
      </c>
    </row>
    <row r="22" spans="2:28" ht="15.75">
      <c r="B22" s="232">
        <v>1210</v>
      </c>
      <c r="C22" s="103" t="s">
        <v>92</v>
      </c>
      <c r="D22" s="134">
        <f t="shared" si="11"/>
        <v>0</v>
      </c>
      <c r="E22" s="134">
        <f t="shared" si="11"/>
        <v>0</v>
      </c>
      <c r="F22" s="70">
        <v>3</v>
      </c>
      <c r="G22" s="106"/>
      <c r="H22" s="106"/>
      <c r="I22" s="106"/>
      <c r="J22" s="106"/>
      <c r="K22" s="106"/>
      <c r="L22" s="108"/>
      <c r="M22" s="258">
        <v>3</v>
      </c>
      <c r="N22" s="106">
        <f t="shared" si="5"/>
      </c>
      <c r="O22" s="106">
        <f t="shared" si="5"/>
      </c>
      <c r="P22" s="106"/>
      <c r="Q22" s="108"/>
      <c r="R22" s="1"/>
      <c r="S22" s="55">
        <f t="shared" si="12"/>
      </c>
      <c r="T22" s="55">
        <f t="shared" si="13"/>
      </c>
      <c r="U22" s="55">
        <f>IF(G22&gt;G19,"Er","")</f>
      </c>
      <c r="V22" s="55">
        <f>IF(OR(H22&gt;H19,H22&gt;G22),"Er","")</f>
      </c>
      <c r="W22" s="55">
        <f>IF(I22&gt;I19,"Er","")</f>
      </c>
      <c r="X22" s="55">
        <f>IF(OR(J22&gt;I22,J22&gt;J19),"Er","")</f>
      </c>
      <c r="Y22" s="55">
        <f>IF(K22&gt;K19,"Er","")</f>
      </c>
      <c r="Z22" s="55">
        <f>IF(OR(L22&gt;K22,L22&gt;L19),"Er","")</f>
      </c>
      <c r="AA22" s="55">
        <f>IF(OR(P22&gt;D22,P22&gt;P19,P22&lt;Q22),"Er","")</f>
      </c>
      <c r="AB22" s="55">
        <f>IF(OR(Q22&gt;P22,Q22&gt;E22,Q22&gt;Q19),"Er","")</f>
      </c>
    </row>
    <row r="23" spans="2:28" ht="15.75">
      <c r="B23" s="232">
        <v>1211</v>
      </c>
      <c r="C23" s="100" t="s">
        <v>210</v>
      </c>
      <c r="D23" s="134">
        <f t="shared" si="11"/>
        <v>0</v>
      </c>
      <c r="E23" s="134">
        <f t="shared" si="11"/>
        <v>0</v>
      </c>
      <c r="F23" s="70">
        <v>4</v>
      </c>
      <c r="G23" s="111"/>
      <c r="H23" s="111"/>
      <c r="I23" s="111"/>
      <c r="J23" s="111"/>
      <c r="K23" s="111"/>
      <c r="L23" s="112"/>
      <c r="M23" s="258">
        <v>4</v>
      </c>
      <c r="N23" s="106">
        <f t="shared" si="5"/>
      </c>
      <c r="O23" s="106">
        <f t="shared" si="5"/>
      </c>
      <c r="P23" s="111"/>
      <c r="Q23" s="112"/>
      <c r="R23" s="1"/>
      <c r="S23" s="55">
        <f>IF(OR(D23&lt;E23,D23&lt;P23),"Er","")</f>
      </c>
      <c r="T23" s="55">
        <f>IF(E23&gt;D23,"Er","")</f>
      </c>
      <c r="U23" s="55">
        <f>IF(G23&gt;G19,"Er","")</f>
      </c>
      <c r="V23" s="55">
        <f>IF(OR(H23&gt;H19,H23&gt;G23),"Er","")</f>
      </c>
      <c r="W23" s="55">
        <f>IF(I23&gt;I19,"Er","")</f>
      </c>
      <c r="X23" s="55">
        <f>IF(OR(J23&gt;I23,J23&gt;J19),"Er","")</f>
      </c>
      <c r="Y23" s="55">
        <f>IF(K23&gt;K19,"Er","")</f>
      </c>
      <c r="Z23" s="55">
        <f>IF(OR(L23&gt;K23,L23&gt;L19),"Er","")</f>
      </c>
      <c r="AA23" s="55">
        <f>IF(OR(P23&gt;D23,P23&gt;P19,P23&lt;Q23),"Er","")</f>
      </c>
      <c r="AB23" s="55">
        <f>IF(OR(Q23&gt;P23,Q23&gt;E23,Q23&gt;Q19),"Er","")</f>
      </c>
    </row>
    <row r="24" spans="2:28" ht="15.75">
      <c r="B24" s="232">
        <v>1212</v>
      </c>
      <c r="C24" s="101" t="s">
        <v>211</v>
      </c>
      <c r="D24" s="135">
        <f t="shared" si="11"/>
        <v>0</v>
      </c>
      <c r="E24" s="135">
        <f t="shared" si="11"/>
        <v>0</v>
      </c>
      <c r="F24" s="70">
        <v>5</v>
      </c>
      <c r="G24" s="113"/>
      <c r="H24" s="113"/>
      <c r="I24" s="113"/>
      <c r="J24" s="113"/>
      <c r="K24" s="113"/>
      <c r="L24" s="114"/>
      <c r="M24" s="258">
        <v>5</v>
      </c>
      <c r="N24" s="106">
        <f t="shared" si="5"/>
      </c>
      <c r="O24" s="106">
        <f t="shared" si="5"/>
      </c>
      <c r="P24" s="113"/>
      <c r="Q24" s="114"/>
      <c r="R24" s="1"/>
      <c r="S24" s="55">
        <f>IF(OR(D24&lt;E24,D24&lt;P24),"Er","")</f>
      </c>
      <c r="T24" s="55">
        <f>IF(E24&gt;D24,"Er","")</f>
      </c>
      <c r="U24" s="55">
        <f>IF(G24&gt;G19,"Er","")</f>
      </c>
      <c r="V24" s="55">
        <f>IF(OR(H24&gt;H19,H24&gt;G24),"Er","")</f>
      </c>
      <c r="W24" s="55">
        <f>IF(I24&gt;I19,"Er","")</f>
      </c>
      <c r="X24" s="55">
        <f>IF(OR(J24&gt;I24,J24&gt;J19),"Er","")</f>
      </c>
      <c r="Y24" s="55">
        <f>IF(K24&gt;K19,"Er","")</f>
      </c>
      <c r="Z24" s="55">
        <f>IF(OR(L24&gt;K24,L24&gt;L19),"Er","")</f>
      </c>
      <c r="AA24" s="55">
        <f>IF(OR(P24&gt;D24,P24&gt;P19,P24&lt;Q24),"Er","")</f>
      </c>
      <c r="AB24" s="55">
        <f>IF(OR(Q24&gt;P24,Q24&gt;E24,Q24&gt;Q19),"Er","")</f>
      </c>
    </row>
    <row r="25" spans="2:28" s="231" customFormat="1" ht="15" hidden="1">
      <c r="B25" s="231" t="s">
        <v>220</v>
      </c>
      <c r="C25" s="233"/>
      <c r="D25" s="234" t="s">
        <v>221</v>
      </c>
      <c r="E25" s="234" t="s">
        <v>222</v>
      </c>
      <c r="F25" s="235"/>
      <c r="G25" s="234" t="s">
        <v>223</v>
      </c>
      <c r="H25" s="234" t="s">
        <v>224</v>
      </c>
      <c r="I25" s="234" t="s">
        <v>225</v>
      </c>
      <c r="J25" s="234" t="s">
        <v>226</v>
      </c>
      <c r="K25" s="236" t="s">
        <v>227</v>
      </c>
      <c r="L25" s="237" t="s">
        <v>228</v>
      </c>
      <c r="M25" s="235"/>
      <c r="N25" s="236"/>
      <c r="O25" s="236"/>
      <c r="P25" s="234" t="s">
        <v>229</v>
      </c>
      <c r="Q25" s="237" t="s">
        <v>230</v>
      </c>
      <c r="S25" s="239"/>
      <c r="T25" s="239"/>
      <c r="U25" s="239"/>
      <c r="V25" s="239"/>
      <c r="W25" s="239"/>
      <c r="X25" s="239"/>
      <c r="Y25" s="239"/>
      <c r="Z25" s="239"/>
      <c r="AA25" s="239"/>
      <c r="AB25" s="239"/>
    </row>
    <row r="26" spans="2:28" ht="15.75">
      <c r="B26" s="232">
        <v>1213</v>
      </c>
      <c r="C26" s="127" t="s">
        <v>157</v>
      </c>
      <c r="D26" s="128">
        <f>SUM(D27:D31)</f>
        <v>0</v>
      </c>
      <c r="E26" s="128">
        <f>SUM(E27:E31)</f>
        <v>0</v>
      </c>
      <c r="F26" s="129" t="s">
        <v>166</v>
      </c>
      <c r="G26" s="128">
        <f aca="true" t="shared" si="14" ref="G26:L26">SUM(G27:G31)</f>
        <v>0</v>
      </c>
      <c r="H26" s="128">
        <f t="shared" si="14"/>
        <v>0</v>
      </c>
      <c r="I26" s="128">
        <f t="shared" si="14"/>
        <v>0</v>
      </c>
      <c r="J26" s="128">
        <f t="shared" si="14"/>
        <v>0</v>
      </c>
      <c r="K26" s="128">
        <f t="shared" si="14"/>
        <v>0</v>
      </c>
      <c r="L26" s="130">
        <f t="shared" si="14"/>
        <v>0</v>
      </c>
      <c r="M26" s="255" t="s">
        <v>166</v>
      </c>
      <c r="N26" s="132">
        <f t="shared" si="5"/>
      </c>
      <c r="O26" s="132">
        <f t="shared" si="5"/>
      </c>
      <c r="P26" s="128">
        <f>SUM(P27:P31)</f>
        <v>0</v>
      </c>
      <c r="Q26" s="130">
        <f>SUM(Q27:Q31)</f>
        <v>0</v>
      </c>
      <c r="R26" s="1"/>
      <c r="S26" s="55">
        <f t="shared" si="12"/>
      </c>
      <c r="T26" s="55">
        <f t="shared" si="13"/>
      </c>
      <c r="U26" s="55">
        <f>IF(G26&lt;H26,"Er","")</f>
      </c>
      <c r="V26" s="55">
        <f>IF(H26&gt;G26,"Er","")</f>
      </c>
      <c r="W26" s="55">
        <f>IF(I26&lt;J26,"Er","")</f>
      </c>
      <c r="X26" s="55">
        <f>IF(J26&gt;I26,"Er","")</f>
      </c>
      <c r="Y26" s="55">
        <f>IF(K26&lt;L26,"Er","")</f>
      </c>
      <c r="Z26" s="55">
        <f>IF(L26&gt;K26,"Er","")</f>
      </c>
      <c r="AA26" s="55">
        <f>IF(OR(P26&gt;D26,P26&lt;Q26),"Er","")</f>
      </c>
      <c r="AB26" s="55">
        <f>IF(OR(Q26&gt;P26,Q26&gt;E26),"Er","")</f>
      </c>
    </row>
    <row r="27" spans="2:28" ht="15.75">
      <c r="B27" s="232">
        <v>1214</v>
      </c>
      <c r="C27" s="98" t="s">
        <v>90</v>
      </c>
      <c r="D27" s="133">
        <f aca="true" t="shared" si="15" ref="D27:E31">SUM(G27,I27,K27)</f>
        <v>0</v>
      </c>
      <c r="E27" s="133">
        <f t="shared" si="15"/>
        <v>0</v>
      </c>
      <c r="F27" s="68">
        <v>1</v>
      </c>
      <c r="G27" s="106"/>
      <c r="H27" s="106"/>
      <c r="I27" s="106"/>
      <c r="J27" s="106"/>
      <c r="K27" s="106"/>
      <c r="L27" s="108"/>
      <c r="M27" s="256">
        <v>1</v>
      </c>
      <c r="N27" s="106">
        <f t="shared" si="5"/>
      </c>
      <c r="O27" s="106">
        <f t="shared" si="5"/>
      </c>
      <c r="P27" s="106"/>
      <c r="Q27" s="108"/>
      <c r="R27" s="1"/>
      <c r="S27" s="55">
        <f t="shared" si="12"/>
      </c>
      <c r="T27" s="55">
        <f t="shared" si="13"/>
      </c>
      <c r="U27" s="55">
        <f>IF(G27&gt;G26,"Er","")</f>
      </c>
      <c r="V27" s="55">
        <f>IF(OR(H27&gt;H26,H27&gt;G27),"Er","")</f>
      </c>
      <c r="W27" s="55">
        <f>IF(I27&gt;I26,"Er","")</f>
      </c>
      <c r="X27" s="55">
        <f>IF(OR(J27&gt;I27,J27&gt;J26),"Er","")</f>
      </c>
      <c r="Y27" s="55">
        <f>IF(K27&gt;K26,"Er","")</f>
      </c>
      <c r="Z27" s="55">
        <f>IF(OR(L27&gt;K27,L27&gt;L26),"Er","")</f>
      </c>
      <c r="AA27" s="55">
        <f>IF(OR(P27&gt;D27,P27&gt;P26,P27&lt;Q27),"Er","")</f>
      </c>
      <c r="AB27" s="55">
        <f>IF(OR(Q27&gt;P27,Q27&gt;E27,Q27&gt;Q26),"Er","")</f>
      </c>
    </row>
    <row r="28" spans="2:28" ht="15.75">
      <c r="B28" s="232">
        <v>1215</v>
      </c>
      <c r="C28" s="99" t="s">
        <v>91</v>
      </c>
      <c r="D28" s="134">
        <f t="shared" si="15"/>
        <v>0</v>
      </c>
      <c r="E28" s="134">
        <f t="shared" si="15"/>
        <v>0</v>
      </c>
      <c r="F28" s="69">
        <v>2</v>
      </c>
      <c r="G28" s="106"/>
      <c r="H28" s="106"/>
      <c r="I28" s="106"/>
      <c r="J28" s="106"/>
      <c r="K28" s="106"/>
      <c r="L28" s="108"/>
      <c r="M28" s="257">
        <v>2</v>
      </c>
      <c r="N28" s="106">
        <f t="shared" si="5"/>
      </c>
      <c r="O28" s="106">
        <f t="shared" si="5"/>
      </c>
      <c r="P28" s="106"/>
      <c r="Q28" s="108"/>
      <c r="R28" s="1"/>
      <c r="S28" s="55">
        <f t="shared" si="12"/>
      </c>
      <c r="T28" s="55">
        <f t="shared" si="13"/>
      </c>
      <c r="U28" s="55">
        <f>IF(G28&gt;G26,"Er","")</f>
      </c>
      <c r="V28" s="55">
        <f>IF(OR(H28&gt;H26,H28&gt;G28),"Er","")</f>
      </c>
      <c r="W28" s="55">
        <f>IF(I28&gt;I26,"Er","")</f>
      </c>
      <c r="X28" s="55">
        <f>IF(OR(J28&gt;I28,J28&gt;J26),"Er","")</f>
      </c>
      <c r="Y28" s="55">
        <f>IF(K28&gt;K26,"Er","")</f>
      </c>
      <c r="Z28" s="55">
        <f>IF(OR(L28&gt;K28,L28&gt;L26),"Er","")</f>
      </c>
      <c r="AA28" s="55">
        <f>IF(OR(P28&gt;D28,P28&gt;P26,P28&lt;Q28),"Er","")</f>
      </c>
      <c r="AB28" s="55">
        <f>IF(OR(Q28&gt;P28,Q28&gt;E28,Q28&gt;Q26),"Er","")</f>
      </c>
    </row>
    <row r="29" spans="2:28" ht="15.75">
      <c r="B29" s="232">
        <v>1216</v>
      </c>
      <c r="C29" s="99" t="s">
        <v>92</v>
      </c>
      <c r="D29" s="134">
        <f t="shared" si="15"/>
        <v>0</v>
      </c>
      <c r="E29" s="134">
        <f t="shared" si="15"/>
        <v>0</v>
      </c>
      <c r="F29" s="70">
        <v>3</v>
      </c>
      <c r="G29" s="106"/>
      <c r="H29" s="106"/>
      <c r="I29" s="106"/>
      <c r="J29" s="106"/>
      <c r="K29" s="106"/>
      <c r="L29" s="108"/>
      <c r="M29" s="258">
        <v>3</v>
      </c>
      <c r="N29" s="106">
        <f t="shared" si="5"/>
      </c>
      <c r="O29" s="106">
        <f t="shared" si="5"/>
      </c>
      <c r="P29" s="106"/>
      <c r="Q29" s="108"/>
      <c r="R29" s="1"/>
      <c r="S29" s="55">
        <f t="shared" si="12"/>
      </c>
      <c r="T29" s="55">
        <f t="shared" si="13"/>
      </c>
      <c r="U29" s="55">
        <f>IF(G29&gt;G26,"Er","")</f>
      </c>
      <c r="V29" s="55">
        <f>IF(OR(H29&gt;H26,H29&gt;G29),"Er","")</f>
      </c>
      <c r="W29" s="55">
        <f>IF(I29&gt;I26,"Er","")</f>
      </c>
      <c r="X29" s="55">
        <f>IF(OR(J29&gt;I29,J29&gt;J26),"Er","")</f>
      </c>
      <c r="Y29" s="55">
        <f>IF(K29&gt;K26,"Er","")</f>
      </c>
      <c r="Z29" s="55">
        <f>IF(OR(L29&gt;K29,L29&gt;L26),"Er","")</f>
      </c>
      <c r="AA29" s="55">
        <f>IF(OR(P29&gt;D29,P29&gt;P26,P29&lt;Q29),"Er","")</f>
      </c>
      <c r="AB29" s="55">
        <f>IF(OR(Q29&gt;P29,Q29&gt;E29,Q29&gt;Q26),"Er","")</f>
      </c>
    </row>
    <row r="30" spans="2:28" ht="15.75">
      <c r="B30" s="232">
        <v>1217</v>
      </c>
      <c r="C30" s="100" t="s">
        <v>93</v>
      </c>
      <c r="D30" s="134">
        <f t="shared" si="15"/>
        <v>0</v>
      </c>
      <c r="E30" s="134">
        <f t="shared" si="15"/>
        <v>0</v>
      </c>
      <c r="F30" s="70">
        <v>4</v>
      </c>
      <c r="G30" s="111"/>
      <c r="H30" s="111"/>
      <c r="I30" s="111"/>
      <c r="J30" s="111"/>
      <c r="K30" s="111"/>
      <c r="L30" s="112"/>
      <c r="M30" s="258">
        <v>4</v>
      </c>
      <c r="N30" s="106">
        <f>IF(SUM(D30)&lt;&gt;0,SUM(D30),"")</f>
      </c>
      <c r="O30" s="106">
        <f>IF(SUM(E30)&lt;&gt;0,SUM(E30),"")</f>
      </c>
      <c r="P30" s="111"/>
      <c r="Q30" s="112"/>
      <c r="R30" s="1"/>
      <c r="S30" s="55">
        <f>IF(OR(D30&lt;E30,D30&lt;P30),"Er","")</f>
      </c>
      <c r="T30" s="55">
        <f>IF(E30&gt;D30,"Er","")</f>
      </c>
      <c r="U30" s="55">
        <f>IF(G30&gt;G26,"Er","")</f>
      </c>
      <c r="V30" s="55">
        <f>IF(OR(H30&gt;H26,H30&gt;G30),"Er","")</f>
      </c>
      <c r="W30" s="55">
        <f>IF(I30&gt;I26,"Er","")</f>
      </c>
      <c r="X30" s="55">
        <f>IF(OR(J30&gt;I30,J30&gt;J26),"Er","")</f>
      </c>
      <c r="Y30" s="55">
        <f>IF(K30&gt;K26,"Er","")</f>
      </c>
      <c r="Z30" s="55">
        <f>IF(OR(L30&gt;K30,L30&gt;L26),"Er","")</f>
      </c>
      <c r="AA30" s="55">
        <f>IF(OR(P30&gt;D30,P30&gt;P26,P30&lt;Q30),"Er","")</f>
      </c>
      <c r="AB30" s="55">
        <f>IF(OR(Q30&gt;P30,Q30&gt;E30,Q30&gt;Q26),"Er","")</f>
      </c>
    </row>
    <row r="31" spans="2:28" ht="15.75">
      <c r="B31" s="232">
        <v>1218</v>
      </c>
      <c r="C31" s="101" t="s">
        <v>209</v>
      </c>
      <c r="D31" s="135">
        <f t="shared" si="15"/>
        <v>0</v>
      </c>
      <c r="E31" s="135">
        <f t="shared" si="15"/>
        <v>0</v>
      </c>
      <c r="F31" s="70">
        <v>5</v>
      </c>
      <c r="G31" s="113"/>
      <c r="H31" s="113"/>
      <c r="I31" s="113"/>
      <c r="J31" s="113"/>
      <c r="K31" s="113"/>
      <c r="L31" s="114"/>
      <c r="M31" s="258">
        <v>5</v>
      </c>
      <c r="N31" s="106">
        <f>IF(SUM(D31)&lt;&gt;0,SUM(D31),"")</f>
      </c>
      <c r="O31" s="106">
        <f>IF(SUM(E31)&lt;&gt;0,SUM(E31),"")</f>
      </c>
      <c r="P31" s="113"/>
      <c r="Q31" s="114"/>
      <c r="R31" s="1"/>
      <c r="S31" s="55">
        <f>IF(OR(D31&lt;E31,D31&lt;P31),"Er","")</f>
      </c>
      <c r="T31" s="55">
        <f>IF(E31&gt;D31,"Er","")</f>
      </c>
      <c r="U31" s="55">
        <f>IF(G31&gt;G26,"Er","")</f>
      </c>
      <c r="V31" s="55">
        <f>IF(OR(H31&gt;H26,H31&gt;G31),"Er","")</f>
      </c>
      <c r="W31" s="55">
        <f>IF(I31&gt;I26,"Er","")</f>
      </c>
      <c r="X31" s="55">
        <f>IF(OR(J31&gt;I31,J31&gt;J26),"Er","")</f>
      </c>
      <c r="Y31" s="55">
        <f>IF(K31&gt;K26,"Er","")</f>
      </c>
      <c r="Z31" s="55">
        <f>IF(OR(L31&gt;K31,L31&gt;L26),"Er","")</f>
      </c>
      <c r="AA31" s="55">
        <f>IF(OR(P31&gt;D31,P31&gt;P26,P31&lt;Q31),"Er","")</f>
      </c>
      <c r="AB31" s="55">
        <f>IF(OR(Q31&gt;P31,Q31&gt;E31,Q31&gt;Q26),"Er","")</f>
      </c>
    </row>
    <row r="32" spans="2:28" ht="15.75">
      <c r="B32" s="232">
        <v>1219</v>
      </c>
      <c r="C32" s="127" t="s">
        <v>97</v>
      </c>
      <c r="D32" s="128">
        <f>SUM(D33:D37)</f>
        <v>0</v>
      </c>
      <c r="E32" s="128">
        <f>SUM(E33:E37)</f>
        <v>0</v>
      </c>
      <c r="F32" s="129" t="s">
        <v>166</v>
      </c>
      <c r="G32" s="124">
        <f aca="true" t="shared" si="16" ref="G32:L32">SUM(G33:G37)</f>
        <v>0</v>
      </c>
      <c r="H32" s="124">
        <f t="shared" si="16"/>
        <v>0</v>
      </c>
      <c r="I32" s="124">
        <f t="shared" si="16"/>
        <v>0</v>
      </c>
      <c r="J32" s="124">
        <f t="shared" si="16"/>
        <v>0</v>
      </c>
      <c r="K32" s="125">
        <f t="shared" si="16"/>
        <v>0</v>
      </c>
      <c r="L32" s="126">
        <f t="shared" si="16"/>
        <v>0</v>
      </c>
      <c r="M32" s="255" t="s">
        <v>166</v>
      </c>
      <c r="N32" s="132">
        <f t="shared" si="5"/>
      </c>
      <c r="O32" s="132">
        <f t="shared" si="5"/>
      </c>
      <c r="P32" s="124">
        <f>SUM(P33:P37)</f>
        <v>0</v>
      </c>
      <c r="Q32" s="126">
        <f>SUM(Q33:Q37)</f>
        <v>0</v>
      </c>
      <c r="S32" s="55">
        <f t="shared" si="12"/>
      </c>
      <c r="T32" s="55">
        <f t="shared" si="13"/>
      </c>
      <c r="U32" s="55">
        <f>IF(G32&lt;H32,"Er","")</f>
      </c>
      <c r="V32" s="55">
        <f>IF(H32&gt;G32,"Er","")</f>
      </c>
      <c r="W32" s="55">
        <f>IF(I32&lt;J32,"Er","")</f>
      </c>
      <c r="X32" s="55">
        <f>IF(J32&gt;I32,"Er","")</f>
      </c>
      <c r="Y32" s="55">
        <f>IF(K32&lt;L32,"Er","")</f>
      </c>
      <c r="Z32" s="55">
        <f>IF(L32&gt;K32,"Er","")</f>
      </c>
      <c r="AA32" s="55">
        <f>IF(OR(P32&gt;D32,P32&lt;Q32),"Er","")</f>
      </c>
      <c r="AB32" s="55">
        <f>IF(OR(Q32&gt;P32,Q32&gt;E32),"Er","")</f>
      </c>
    </row>
    <row r="33" spans="2:28" ht="15.75">
      <c r="B33" s="232">
        <v>1220</v>
      </c>
      <c r="C33" s="98" t="s">
        <v>90</v>
      </c>
      <c r="D33" s="133">
        <f aca="true" t="shared" si="17" ref="D33:E37">SUM(G33,I33,K33)</f>
        <v>0</v>
      </c>
      <c r="E33" s="133">
        <f t="shared" si="17"/>
        <v>0</v>
      </c>
      <c r="F33" s="68">
        <v>1</v>
      </c>
      <c r="G33" s="115"/>
      <c r="H33" s="115"/>
      <c r="I33" s="115"/>
      <c r="J33" s="115"/>
      <c r="K33" s="115"/>
      <c r="L33" s="116"/>
      <c r="M33" s="256">
        <v>1</v>
      </c>
      <c r="N33" s="106">
        <f t="shared" si="5"/>
      </c>
      <c r="O33" s="106">
        <f t="shared" si="5"/>
      </c>
      <c r="P33" s="115"/>
      <c r="Q33" s="116"/>
      <c r="R33" s="1"/>
      <c r="S33" s="55">
        <f t="shared" si="12"/>
      </c>
      <c r="T33" s="55">
        <f t="shared" si="13"/>
      </c>
      <c r="U33" s="55">
        <f>IF(G33&gt;G32,"Er","")</f>
      </c>
      <c r="V33" s="55">
        <f>IF(OR(H33&gt;H32,H33&gt;G33),"Er","")</f>
      </c>
      <c r="W33" s="55">
        <f>IF(I33&gt;I32,"Er","")</f>
      </c>
      <c r="X33" s="55">
        <f>IF(OR(J33&gt;I33,J33&gt;J32),"Er","")</f>
      </c>
      <c r="Y33" s="55">
        <f>IF(K33&gt;K32,"Er","")</f>
      </c>
      <c r="Z33" s="55">
        <f>IF(OR(L33&gt;K33,L33&gt;L32),"Er","")</f>
      </c>
      <c r="AA33" s="55">
        <f>IF(OR(P33&gt;D33,P33&gt;P32,P33&lt;Q33),"Er","")</f>
      </c>
      <c r="AB33" s="55">
        <f>IF(OR(Q33&gt;P33,Q33&gt;E33,Q33&gt;Q32),"Er","")</f>
      </c>
    </row>
    <row r="34" spans="2:28" ht="15.75">
      <c r="B34" s="232">
        <v>1221</v>
      </c>
      <c r="C34" s="99" t="s">
        <v>91</v>
      </c>
      <c r="D34" s="134">
        <f t="shared" si="17"/>
        <v>0</v>
      </c>
      <c r="E34" s="134">
        <f t="shared" si="17"/>
        <v>0</v>
      </c>
      <c r="F34" s="69">
        <v>2</v>
      </c>
      <c r="G34" s="106"/>
      <c r="H34" s="106"/>
      <c r="I34" s="106"/>
      <c r="J34" s="106"/>
      <c r="K34" s="106"/>
      <c r="L34" s="108"/>
      <c r="M34" s="257">
        <v>2</v>
      </c>
      <c r="N34" s="106">
        <f t="shared" si="5"/>
      </c>
      <c r="O34" s="106">
        <f t="shared" si="5"/>
      </c>
      <c r="P34" s="106"/>
      <c r="Q34" s="108"/>
      <c r="R34" s="1"/>
      <c r="S34" s="55">
        <f t="shared" si="12"/>
      </c>
      <c r="T34" s="55">
        <f t="shared" si="13"/>
      </c>
      <c r="U34" s="55">
        <f>IF(G34&gt;G32,"Er","")</f>
      </c>
      <c r="V34" s="55">
        <f>IF(OR(H34&gt;H32,H34&gt;G34),"Er","")</f>
      </c>
      <c r="W34" s="55">
        <f>IF(I34&gt;I32,"Er","")</f>
      </c>
      <c r="X34" s="55">
        <f>IF(OR(J34&gt;I34,J34&gt;J32),"Er","")</f>
      </c>
      <c r="Y34" s="55">
        <f>IF(K34&gt;K32,"Er","")</f>
      </c>
      <c r="Z34" s="55">
        <f>IF(OR(L34&gt;K34,L34&gt;L32),"Er","")</f>
      </c>
      <c r="AA34" s="55">
        <f>IF(OR(P34&gt;D34,P34&gt;P32,P34&lt;Q34),"Er","")</f>
      </c>
      <c r="AB34" s="55">
        <f>IF(OR(Q34&gt;P34,Q34&gt;E34,Q34&gt;Q32),"Er","")</f>
      </c>
    </row>
    <row r="35" spans="2:28" ht="15.75">
      <c r="B35" s="232">
        <v>1222</v>
      </c>
      <c r="C35" s="99" t="s">
        <v>92</v>
      </c>
      <c r="D35" s="134">
        <f t="shared" si="17"/>
        <v>0</v>
      </c>
      <c r="E35" s="134">
        <f t="shared" si="17"/>
        <v>0</v>
      </c>
      <c r="F35" s="70">
        <v>3</v>
      </c>
      <c r="G35" s="106"/>
      <c r="H35" s="106"/>
      <c r="I35" s="106"/>
      <c r="J35" s="106"/>
      <c r="K35" s="106"/>
      <c r="L35" s="108"/>
      <c r="M35" s="258">
        <v>3</v>
      </c>
      <c r="N35" s="106">
        <f t="shared" si="5"/>
      </c>
      <c r="O35" s="106">
        <f t="shared" si="5"/>
      </c>
      <c r="P35" s="106"/>
      <c r="Q35" s="108"/>
      <c r="R35" s="1"/>
      <c r="S35" s="55">
        <f t="shared" si="12"/>
      </c>
      <c r="T35" s="55">
        <f t="shared" si="13"/>
      </c>
      <c r="U35" s="55">
        <f>IF(G35&gt;G32,"Er","")</f>
      </c>
      <c r="V35" s="55">
        <f>IF(OR(H35&gt;H32,H35&gt;G35),"Er","")</f>
      </c>
      <c r="W35" s="55">
        <f>IF(I35&gt;I32,"Er","")</f>
      </c>
      <c r="X35" s="55">
        <f>IF(OR(J35&gt;I35,J35&gt;J32),"Er","")</f>
      </c>
      <c r="Y35" s="55">
        <f>IF(K35&gt;K32,"Er","")</f>
      </c>
      <c r="Z35" s="55">
        <f>IF(OR(L35&gt;K35,L35&gt;L32),"Er","")</f>
      </c>
      <c r="AA35" s="55">
        <f>IF(OR(P35&gt;D35,P35&gt;P32,P35&lt;Q35),"Er","")</f>
      </c>
      <c r="AB35" s="55">
        <f>IF(OR(Q35&gt;P35,Q35&gt;E35,Q35&gt;Q32),"Er","")</f>
      </c>
    </row>
    <row r="36" spans="2:28" ht="15.75">
      <c r="B36" s="232">
        <v>1223</v>
      </c>
      <c r="C36" s="100" t="s">
        <v>93</v>
      </c>
      <c r="D36" s="134">
        <f t="shared" si="17"/>
        <v>0</v>
      </c>
      <c r="E36" s="134">
        <f t="shared" si="17"/>
        <v>0</v>
      </c>
      <c r="F36" s="70">
        <v>4</v>
      </c>
      <c r="G36" s="111"/>
      <c r="H36" s="111"/>
      <c r="I36" s="111"/>
      <c r="J36" s="111"/>
      <c r="K36" s="111"/>
      <c r="L36" s="112"/>
      <c r="M36" s="258">
        <v>4</v>
      </c>
      <c r="N36" s="106">
        <f t="shared" si="5"/>
      </c>
      <c r="O36" s="106">
        <f t="shared" si="5"/>
      </c>
      <c r="P36" s="111"/>
      <c r="Q36" s="112"/>
      <c r="R36" s="1"/>
      <c r="S36" s="55">
        <f>IF(OR(D36&lt;E36,D36&lt;P36),"Er","")</f>
      </c>
      <c r="T36" s="55">
        <f>IF(E36&gt;D36,"Er","")</f>
      </c>
      <c r="U36" s="55">
        <f>IF(G36&gt;G32,"Er","")</f>
      </c>
      <c r="V36" s="55">
        <f>IF(OR(H36&gt;H32,H36&gt;G36),"Er","")</f>
      </c>
      <c r="W36" s="55">
        <f>IF(I36&gt;I32,"Er","")</f>
      </c>
      <c r="X36" s="55">
        <f>IF(OR(J36&gt;I36,J36&gt;J32),"Er","")</f>
      </c>
      <c r="Y36" s="55">
        <f>IF(K36&gt;K32,"Er","")</f>
      </c>
      <c r="Z36" s="55">
        <f>IF(OR(L36&gt;K36,L36&gt;L32),"Er","")</f>
      </c>
      <c r="AA36" s="55">
        <f>IF(OR(P36&gt;D36,P36&gt;P32,P36&lt;Q36),"Er","")</f>
      </c>
      <c r="AB36" s="55">
        <f>IF(OR(Q36&gt;P36,Q36&gt;E36,Q36&gt;Q32),"Er","")</f>
      </c>
    </row>
    <row r="37" spans="2:28" ht="16.5" thickBot="1">
      <c r="B37" s="232">
        <v>1224</v>
      </c>
      <c r="C37" s="104" t="s">
        <v>209</v>
      </c>
      <c r="D37" s="136">
        <f t="shared" si="17"/>
        <v>0</v>
      </c>
      <c r="E37" s="136">
        <f t="shared" si="17"/>
        <v>0</v>
      </c>
      <c r="F37" s="259">
        <v>5</v>
      </c>
      <c r="G37" s="117"/>
      <c r="H37" s="117"/>
      <c r="I37" s="117"/>
      <c r="J37" s="117"/>
      <c r="K37" s="117"/>
      <c r="L37" s="118"/>
      <c r="M37" s="258">
        <v>5</v>
      </c>
      <c r="N37" s="106">
        <f t="shared" si="5"/>
      </c>
      <c r="O37" s="106">
        <f t="shared" si="5"/>
      </c>
      <c r="P37" s="117"/>
      <c r="Q37" s="118"/>
      <c r="R37" s="1"/>
      <c r="S37" s="55">
        <f>IF(OR(D37&lt;E37,D37&lt;P37),"Er","")</f>
      </c>
      <c r="T37" s="55">
        <f>IF(E37&gt;D37,"Er","")</f>
      </c>
      <c r="U37" s="55">
        <f>IF(G37&gt;G32,"Er","")</f>
      </c>
      <c r="V37" s="55">
        <f>IF(OR(H37&gt;H32,H37&gt;G37),"Er","")</f>
      </c>
      <c r="W37" s="55">
        <f>IF(I37&gt;I32,"Er","")</f>
      </c>
      <c r="X37" s="55">
        <f>IF(OR(J37&gt;I37,J37&gt;J32),"Er","")</f>
      </c>
      <c r="Y37" s="55">
        <f>IF(K37&gt;K32,"Er","")</f>
      </c>
      <c r="Z37" s="55">
        <f>IF(OR(L37&gt;K37,L37&gt;L32),"Er","")</f>
      </c>
      <c r="AA37" s="55">
        <f>IF(OR(P37&gt;D37,P37&gt;P32,P37&lt;Q37),"Er","")</f>
      </c>
      <c r="AB37" s="55">
        <f>IF(OR(Q37&gt;P37,Q37&gt;E37,Q37&gt;Q32),"Er","")</f>
      </c>
    </row>
    <row r="38" ht="14.25" customHeight="1">
      <c r="C38" s="47"/>
    </row>
    <row r="39" spans="3:7" ht="16.5" thickBot="1">
      <c r="C39" s="78" t="s">
        <v>213</v>
      </c>
      <c r="G39" s="79"/>
    </row>
    <row r="40" spans="3:8" ht="15.75">
      <c r="C40" s="655" t="s">
        <v>214</v>
      </c>
      <c r="D40" s="657" t="s">
        <v>19</v>
      </c>
      <c r="E40" s="709" t="s">
        <v>33</v>
      </c>
      <c r="F40" s="260"/>
      <c r="G40" s="661" t="s">
        <v>87</v>
      </c>
      <c r="H40" s="662"/>
    </row>
    <row r="41" spans="3:8" ht="41.25" customHeight="1">
      <c r="C41" s="656"/>
      <c r="D41" s="658"/>
      <c r="E41" s="710"/>
      <c r="F41" s="261"/>
      <c r="G41" s="241" t="s">
        <v>31</v>
      </c>
      <c r="H41" s="140" t="s">
        <v>32</v>
      </c>
    </row>
    <row r="42" spans="3:22" ht="15.75">
      <c r="C42" s="105" t="s">
        <v>19</v>
      </c>
      <c r="D42" s="119"/>
      <c r="E42" s="116"/>
      <c r="F42" s="262">
        <v>1</v>
      </c>
      <c r="G42" s="115"/>
      <c r="H42" s="121"/>
      <c r="I42" s="81"/>
      <c r="S42" s="55">
        <f>IF(D42&gt;D5,"Er","")</f>
      </c>
      <c r="T42" s="55">
        <f>IF(E42&gt;D42,"Er","")</f>
      </c>
      <c r="U42" s="55">
        <f>IF(OR(G42&gt;D42,G42&lt;H42),"Er","")</f>
      </c>
      <c r="V42" s="55">
        <f>IF(OR(H42&gt;G42,H42&gt;E42),"Er","")</f>
      </c>
    </row>
    <row r="43" spans="3:22" ht="15.75">
      <c r="C43" s="221" t="s">
        <v>216</v>
      </c>
      <c r="D43" s="222"/>
      <c r="E43" s="191"/>
      <c r="F43" s="263">
        <v>2</v>
      </c>
      <c r="G43" s="122"/>
      <c r="H43" s="224"/>
      <c r="I43" s="81"/>
      <c r="S43" s="55">
        <f>IF(D43&gt;D7,"Er","")</f>
      </c>
      <c r="T43" s="55">
        <f>IF(E43&gt;D43,"Er","")</f>
      </c>
      <c r="U43" s="55">
        <f>IF(OR(G43&gt;D43,G43&lt;H43),"Er","")</f>
      </c>
      <c r="V43" s="55">
        <f>IF(OR(H43&gt;G43,H43&gt;E43),"Er","")</f>
      </c>
    </row>
    <row r="44" spans="3:22" ht="16.5" thickBot="1">
      <c r="C44" s="225" t="s">
        <v>217</v>
      </c>
      <c r="D44" s="226"/>
      <c r="E44" s="118"/>
      <c r="F44" s="264">
        <v>3</v>
      </c>
      <c r="G44" s="117"/>
      <c r="H44" s="228"/>
      <c r="I44" s="81"/>
      <c r="S44" s="55">
        <f>IF(D44&gt;D42,"Er","")</f>
      </c>
      <c r="T44" s="55">
        <f>IF(E44&gt;D44,"Er","")</f>
      </c>
      <c r="U44" s="55">
        <f>IF(OR(G44&gt;D44,G44&lt;H44),"Er","")</f>
      </c>
      <c r="V44" s="55">
        <f>IF(OR(H44&gt;G44,H44&gt;E44),"Er","")</f>
      </c>
    </row>
    <row r="45" ht="15.75">
      <c r="H45" s="80"/>
    </row>
    <row r="61" ht="15.75"/>
    <row r="100" ht="15.75"/>
    <row r="101" ht="15.75"/>
    <row r="102" ht="15.75"/>
    <row r="132" ht="15.75"/>
    <row r="133" ht="15.75"/>
    <row r="134" ht="15.75"/>
    <row r="170" ht="15.75"/>
    <row r="171" ht="15.75"/>
    <row r="172" ht="15.75"/>
  </sheetData>
  <sheetProtection/>
  <mergeCells count="14">
    <mergeCell ref="P2:Q2"/>
    <mergeCell ref="G3:H3"/>
    <mergeCell ref="I3:J3"/>
    <mergeCell ref="K3:L3"/>
    <mergeCell ref="P3:P4"/>
    <mergeCell ref="Q3:Q4"/>
    <mergeCell ref="C40:C41"/>
    <mergeCell ref="D40:D41"/>
    <mergeCell ref="E40:E41"/>
    <mergeCell ref="G40:H40"/>
    <mergeCell ref="C2:C4"/>
    <mergeCell ref="D2:D4"/>
    <mergeCell ref="E2:E4"/>
    <mergeCell ref="G2:L2"/>
  </mergeCells>
  <dataValidations count="8">
    <dataValidation allowBlank="1" showInputMessage="1" showErrorMessage="1" errorTitle="Lçi nhËp d÷ liÖu" error="ChØ nhËp d÷ liÖu kiÓu sè, kh«ng nhËp ch÷." sqref="D8:E12 D20:E24 G32:L32 P32:Q32 D14:E18 M26:M37 D33:E37 D27:E31 M7:M24 F7:F24 F26:F37"/>
    <dataValidation allowBlank="1" showInputMessage="1" showErrorMessage="1" prompt="Đánh giá, xếp loại chuyên môn, nghiệp vụ theo quy chế của Bộ GD-ĐT" sqref="C19"/>
    <dataValidation allowBlank="1" showInputMessage="1" showErrorMessage="1" prompt="Đánh giá về phẩm chất chính trị, đạo đức, lối sống theo quy chế của Bộ Nội vụ (06/2006/QĐ-BNV)" sqref="C13"/>
    <dataValidation allowBlank="1" showInputMessage="1" errorTitle="Lçi nhËp d÷ liÖu" error="ChØ nhËp d÷ liÖu kiÓu sè, kh«ng nhËp ch÷." sqref="P13:Q13 P26:Q26 D32:E32 D26:E26 D13:E13 D19:E19 G19:L19 G26:L26 G13:L13 P19:Q19"/>
    <dataValidation allowBlank="1" showInputMessage="1" showErrorMessage="1" prompt="Đánh giá xếp loại theo quy chế của Bộ Nội vụ (06/2006/QĐ-BNV)" sqref="C7"/>
    <dataValidation allowBlank="1" showInputMessage="1" showErrorMessage="1" prompt="Đánh giá xếp loại theo quy chế 11/1998/QĐ-TCCP-CCVC của Ban tổ chức cán bộ chính phủ." sqref="C32 C26"/>
    <dataValidation type="whole" allowBlank="1" showErrorMessage="1" errorTitle="Lỗi nhập dữ liệu" error="Chỉ nhập số tối đa 300" sqref="G27:L31 G14:L18 P33:Q37 N26:O37 G20:L24 P8:Q12 G8:L12 P14:Q18 G33:L37 P27:Q31 N8:O24 P20:Q24">
      <formula1>0</formula1>
      <formula2>300</formula2>
    </dataValidation>
    <dataValidation allowBlank="1" sqref="F5:F6 M5:M6 N5:Q7 G5:L7 D5:E7 D25:Q25"/>
  </dataValidation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W163"/>
  <sheetViews>
    <sheetView zoomScalePageLayoutView="0" workbookViewId="0" topLeftCell="A145">
      <selection activeCell="Q16" sqref="Q16"/>
    </sheetView>
  </sheetViews>
  <sheetFormatPr defaultColWidth="9" defaultRowHeight="15"/>
  <cols>
    <col min="1" max="1" width="5" style="359" customWidth="1"/>
    <col min="2" max="2" width="31.296875" style="359" customWidth="1"/>
    <col min="3" max="12" width="4.796875" style="358" customWidth="1"/>
    <col min="13" max="23" width="4.796875" style="359" customWidth="1"/>
    <col min="24" max="24" width="9.59765625" style="359" customWidth="1"/>
    <col min="25" max="34" width="3.59765625" style="359" customWidth="1"/>
    <col min="35" max="16384" width="9" style="359" customWidth="1"/>
  </cols>
  <sheetData>
    <row r="1" spans="2:3" ht="19.5" thickBot="1">
      <c r="B1" s="356" t="s">
        <v>323</v>
      </c>
      <c r="C1" s="357"/>
    </row>
    <row r="2" spans="2:4" ht="15.75">
      <c r="B2" s="663" t="s">
        <v>267</v>
      </c>
      <c r="C2" s="699" t="s">
        <v>324</v>
      </c>
      <c r="D2" s="700"/>
    </row>
    <row r="3" spans="2:4" ht="15.75">
      <c r="B3" s="664"/>
      <c r="C3" s="702" t="s">
        <v>325</v>
      </c>
      <c r="D3" s="703" t="s">
        <v>326</v>
      </c>
    </row>
    <row r="4" spans="2:4" ht="15.75">
      <c r="B4" s="665"/>
      <c r="C4" s="695"/>
      <c r="D4" s="704"/>
    </row>
    <row r="5" spans="2:4" ht="15.75">
      <c r="B5" s="314" t="s">
        <v>110</v>
      </c>
      <c r="C5" s="315">
        <f>SUM(C11,C48,C65,C89)</f>
        <v>0</v>
      </c>
      <c r="D5" s="317">
        <f>SUM(D11,D48,D65,D89)</f>
        <v>0</v>
      </c>
    </row>
    <row r="6" spans="2:4" ht="15.75">
      <c r="B6" s="172" t="s">
        <v>268</v>
      </c>
      <c r="C6" s="201">
        <f>SUM(C7:C9)</f>
        <v>0</v>
      </c>
      <c r="D6" s="202">
        <f>SUM(D7:D9)</f>
        <v>0</v>
      </c>
    </row>
    <row r="7" spans="2:4" ht="15.75">
      <c r="B7" s="321" t="s">
        <v>269</v>
      </c>
      <c r="C7" s="217"/>
      <c r="D7" s="218"/>
    </row>
    <row r="8" spans="2:4" ht="15.75">
      <c r="B8" s="323" t="s">
        <v>270</v>
      </c>
      <c r="C8" s="217"/>
      <c r="D8" s="218"/>
    </row>
    <row r="9" spans="2:4" ht="15.75">
      <c r="B9" s="324" t="s">
        <v>271</v>
      </c>
      <c r="C9" s="325"/>
      <c r="D9" s="326"/>
    </row>
    <row r="10" spans="2:4" ht="15.75">
      <c r="B10" s="360" t="s">
        <v>272</v>
      </c>
      <c r="C10" s="361"/>
      <c r="D10" s="362"/>
    </row>
    <row r="11" spans="2:4" ht="15.75">
      <c r="B11" s="172" t="s">
        <v>273</v>
      </c>
      <c r="C11" s="201">
        <f>SUM(C12:C14)</f>
        <v>0</v>
      </c>
      <c r="D11" s="202">
        <f>SUM(D12:D14)</f>
        <v>0</v>
      </c>
    </row>
    <row r="12" spans="2:4" ht="15.75">
      <c r="B12" s="328" t="s">
        <v>274</v>
      </c>
      <c r="C12" s="217"/>
      <c r="D12" s="218"/>
    </row>
    <row r="13" spans="2:4" ht="15.75">
      <c r="B13" s="329" t="s">
        <v>275</v>
      </c>
      <c r="C13" s="217"/>
      <c r="D13" s="218"/>
    </row>
    <row r="14" spans="2:4" ht="15.75">
      <c r="B14" s="330" t="s">
        <v>276</v>
      </c>
      <c r="C14" s="217"/>
      <c r="D14" s="218"/>
    </row>
    <row r="15" spans="2:4" ht="31.5">
      <c r="B15" s="333" t="s">
        <v>277</v>
      </c>
      <c r="C15" s="217"/>
      <c r="D15" s="218"/>
    </row>
    <row r="16" spans="2:4" ht="15.75">
      <c r="B16" s="172" t="s">
        <v>278</v>
      </c>
      <c r="C16" s="201">
        <f>C11</f>
        <v>0</v>
      </c>
      <c r="D16" s="201">
        <f>D11</f>
        <v>0</v>
      </c>
    </row>
    <row r="17" spans="2:4" ht="15.75">
      <c r="B17" s="328" t="s">
        <v>279</v>
      </c>
      <c r="C17" s="217"/>
      <c r="D17" s="218"/>
    </row>
    <row r="18" spans="2:4" ht="15.75">
      <c r="B18" s="329" t="s">
        <v>280</v>
      </c>
      <c r="C18" s="217"/>
      <c r="D18" s="218"/>
    </row>
    <row r="19" spans="2:4" ht="15.75">
      <c r="B19" s="329" t="s">
        <v>281</v>
      </c>
      <c r="C19" s="217"/>
      <c r="D19" s="218"/>
    </row>
    <row r="20" spans="2:4" ht="15.75">
      <c r="B20" s="329" t="s">
        <v>282</v>
      </c>
      <c r="C20" s="217"/>
      <c r="D20" s="218"/>
    </row>
    <row r="21" spans="2:4" ht="15.75">
      <c r="B21" s="329" t="s">
        <v>283</v>
      </c>
      <c r="C21" s="217"/>
      <c r="D21" s="218"/>
    </row>
    <row r="22" spans="2:4" ht="15.75">
      <c r="B22" s="329" t="s">
        <v>284</v>
      </c>
      <c r="C22" s="217"/>
      <c r="D22" s="218"/>
    </row>
    <row r="23" spans="2:4" ht="15.75">
      <c r="B23" s="329" t="s">
        <v>285</v>
      </c>
      <c r="C23" s="217"/>
      <c r="D23" s="218"/>
    </row>
    <row r="24" spans="2:4" ht="15.75">
      <c r="B24" s="329" t="s">
        <v>286</v>
      </c>
      <c r="C24" s="217"/>
      <c r="D24" s="218"/>
    </row>
    <row r="25" spans="2:4" ht="15.75">
      <c r="B25" s="330" t="s">
        <v>287</v>
      </c>
      <c r="C25" s="217"/>
      <c r="D25" s="218"/>
    </row>
    <row r="26" spans="2:4" ht="15.75">
      <c r="B26" s="172" t="s">
        <v>288</v>
      </c>
      <c r="C26" s="201">
        <f>C11</f>
        <v>0</v>
      </c>
      <c r="D26" s="202">
        <f>D11</f>
        <v>0</v>
      </c>
    </row>
    <row r="27" spans="2:4" ht="15.75">
      <c r="B27" s="335" t="s">
        <v>289</v>
      </c>
      <c r="C27" s="217"/>
      <c r="D27" s="218"/>
    </row>
    <row r="28" spans="2:4" ht="15.75">
      <c r="B28" s="337" t="s">
        <v>290</v>
      </c>
      <c r="C28" s="217"/>
      <c r="D28" s="218"/>
    </row>
    <row r="29" spans="2:4" ht="15.75">
      <c r="B29" s="337" t="s">
        <v>181</v>
      </c>
      <c r="C29" s="217"/>
      <c r="D29" s="218"/>
    </row>
    <row r="30" spans="2:4" ht="15.75">
      <c r="B30" s="337" t="s">
        <v>182</v>
      </c>
      <c r="C30" s="217"/>
      <c r="D30" s="218"/>
    </row>
    <row r="31" spans="2:4" ht="15.75">
      <c r="B31" s="337" t="s">
        <v>291</v>
      </c>
      <c r="C31" s="217"/>
      <c r="D31" s="218"/>
    </row>
    <row r="32" spans="2:4" ht="15.75">
      <c r="B32" s="337" t="s">
        <v>184</v>
      </c>
      <c r="C32" s="217"/>
      <c r="D32" s="218"/>
    </row>
    <row r="33" spans="2:4" ht="15.75">
      <c r="B33" s="337" t="s">
        <v>185</v>
      </c>
      <c r="C33" s="217"/>
      <c r="D33" s="218"/>
    </row>
    <row r="34" spans="2:4" ht="15.75">
      <c r="B34" s="337" t="s">
        <v>186</v>
      </c>
      <c r="C34" s="217"/>
      <c r="D34" s="218"/>
    </row>
    <row r="35" spans="2:4" ht="15.75">
      <c r="B35" s="329" t="s">
        <v>292</v>
      </c>
      <c r="C35" s="217"/>
      <c r="D35" s="218"/>
    </row>
    <row r="36" spans="2:4" ht="15.75">
      <c r="B36" s="329" t="s">
        <v>293</v>
      </c>
      <c r="C36" s="217"/>
      <c r="D36" s="218"/>
    </row>
    <row r="37" spans="2:4" ht="15.75">
      <c r="B37" s="329" t="s">
        <v>294</v>
      </c>
      <c r="C37" s="217"/>
      <c r="D37" s="218"/>
    </row>
    <row r="38" spans="2:4" ht="15.75">
      <c r="B38" s="329" t="s">
        <v>295</v>
      </c>
      <c r="C38" s="217"/>
      <c r="D38" s="218"/>
    </row>
    <row r="39" spans="2:4" ht="15.75">
      <c r="B39" s="329" t="s">
        <v>296</v>
      </c>
      <c r="C39" s="217"/>
      <c r="D39" s="218"/>
    </row>
    <row r="40" spans="2:4" ht="15.75">
      <c r="B40" s="329" t="s">
        <v>297</v>
      </c>
      <c r="C40" s="217"/>
      <c r="D40" s="218"/>
    </row>
    <row r="41" spans="2:4" ht="15.75">
      <c r="B41" s="329" t="s">
        <v>298</v>
      </c>
      <c r="C41" s="217"/>
      <c r="D41" s="218"/>
    </row>
    <row r="42" spans="2:4" ht="15.75">
      <c r="B42" s="329" t="s">
        <v>299</v>
      </c>
      <c r="C42" s="217"/>
      <c r="D42" s="218"/>
    </row>
    <row r="43" spans="2:4" ht="15.75">
      <c r="B43" s="329" t="s">
        <v>300</v>
      </c>
      <c r="C43" s="217"/>
      <c r="D43" s="218"/>
    </row>
    <row r="44" spans="2:4" ht="15.75">
      <c r="B44" s="329" t="s">
        <v>301</v>
      </c>
      <c r="C44" s="217"/>
      <c r="D44" s="218"/>
    </row>
    <row r="45" spans="2:4" ht="15.75">
      <c r="B45" s="329" t="s">
        <v>302</v>
      </c>
      <c r="C45" s="217"/>
      <c r="D45" s="218"/>
    </row>
    <row r="46" spans="2:4" ht="15.75">
      <c r="B46" s="329" t="s">
        <v>303</v>
      </c>
      <c r="C46" s="217"/>
      <c r="D46" s="218"/>
    </row>
    <row r="47" spans="2:4" ht="15.75">
      <c r="B47" s="337" t="s">
        <v>304</v>
      </c>
      <c r="C47" s="217"/>
      <c r="D47" s="218"/>
    </row>
    <row r="48" spans="2:4" ht="15.75">
      <c r="B48" s="327" t="s">
        <v>305</v>
      </c>
      <c r="C48" s="327"/>
      <c r="D48" s="327"/>
    </row>
    <row r="49" spans="2:4" ht="15.75">
      <c r="B49" s="172" t="s">
        <v>273</v>
      </c>
      <c r="C49" s="201">
        <f>SUM(C50:C52)</f>
        <v>0</v>
      </c>
      <c r="D49" s="202">
        <f>SUM(D50:D52)</f>
        <v>0</v>
      </c>
    </row>
    <row r="50" spans="2:4" ht="15.75">
      <c r="B50" s="328" t="s">
        <v>274</v>
      </c>
      <c r="C50" s="217"/>
      <c r="D50" s="218"/>
    </row>
    <row r="51" spans="2:4" ht="15.75">
      <c r="B51" s="329" t="s">
        <v>275</v>
      </c>
      <c r="C51" s="217"/>
      <c r="D51" s="218"/>
    </row>
    <row r="52" spans="2:4" ht="15.75">
      <c r="B52" s="330" t="s">
        <v>276</v>
      </c>
      <c r="C52" s="217"/>
      <c r="D52" s="218"/>
    </row>
    <row r="53" spans="2:4" ht="31.5">
      <c r="B53" s="333" t="s">
        <v>277</v>
      </c>
      <c r="C53" s="217"/>
      <c r="D53" s="218"/>
    </row>
    <row r="54" spans="2:4" ht="15.75">
      <c r="B54" s="172" t="s">
        <v>278</v>
      </c>
      <c r="C54" s="201">
        <f>C49</f>
        <v>0</v>
      </c>
      <c r="D54" s="201">
        <f>D49</f>
        <v>0</v>
      </c>
    </row>
    <row r="55" spans="2:4" ht="15.75">
      <c r="B55" s="328" t="s">
        <v>279</v>
      </c>
      <c r="C55" s="217"/>
      <c r="D55" s="218"/>
    </row>
    <row r="56" spans="2:4" ht="15.75">
      <c r="B56" s="329" t="s">
        <v>280</v>
      </c>
      <c r="C56" s="217"/>
      <c r="D56" s="218"/>
    </row>
    <row r="57" spans="2:4" ht="15.75">
      <c r="B57" s="329" t="s">
        <v>281</v>
      </c>
      <c r="C57" s="217"/>
      <c r="D57" s="218"/>
    </row>
    <row r="58" spans="2:4" ht="15.75">
      <c r="B58" s="329" t="s">
        <v>282</v>
      </c>
      <c r="C58" s="217"/>
      <c r="D58" s="218"/>
    </row>
    <row r="59" spans="2:4" ht="15.75">
      <c r="B59" s="329" t="s">
        <v>283</v>
      </c>
      <c r="C59" s="217"/>
      <c r="D59" s="218"/>
    </row>
    <row r="60" spans="2:4" ht="15.75">
      <c r="B60" s="329" t="s">
        <v>284</v>
      </c>
      <c r="C60" s="217"/>
      <c r="D60" s="218"/>
    </row>
    <row r="61" spans="2:4" ht="15.75">
      <c r="B61" s="329" t="s">
        <v>285</v>
      </c>
      <c r="C61" s="217"/>
      <c r="D61" s="218"/>
    </row>
    <row r="62" spans="2:4" ht="15.75">
      <c r="B62" s="329" t="s">
        <v>286</v>
      </c>
      <c r="C62" s="217"/>
      <c r="D62" s="218"/>
    </row>
    <row r="63" spans="2:4" ht="15.75">
      <c r="B63" s="330" t="s">
        <v>287</v>
      </c>
      <c r="C63" s="217"/>
      <c r="D63" s="218"/>
    </row>
    <row r="64" spans="2:4" ht="15.75">
      <c r="B64" s="363" t="s">
        <v>306</v>
      </c>
      <c r="C64" s="364"/>
      <c r="D64" s="365"/>
    </row>
    <row r="65" spans="2:4" ht="15.75">
      <c r="B65" s="172" t="s">
        <v>19</v>
      </c>
      <c r="C65" s="201">
        <f>SUM(C66:C67)</f>
        <v>0</v>
      </c>
      <c r="D65" s="202">
        <f>SUM(D66:D67)</f>
        <v>0</v>
      </c>
    </row>
    <row r="66" spans="2:4" ht="15.75">
      <c r="B66" s="366" t="s">
        <v>307</v>
      </c>
      <c r="C66" s="217"/>
      <c r="D66" s="218"/>
    </row>
    <row r="67" spans="2:4" ht="15.75">
      <c r="B67" s="367" t="s">
        <v>308</v>
      </c>
      <c r="C67" s="217"/>
      <c r="D67" s="218"/>
    </row>
    <row r="68" spans="2:4" ht="15.75">
      <c r="B68" s="348" t="s">
        <v>309</v>
      </c>
      <c r="C68" s="201">
        <f>C66</f>
        <v>0</v>
      </c>
      <c r="D68" s="201">
        <f>D66</f>
        <v>0</v>
      </c>
    </row>
    <row r="69" spans="2:4" ht="15.75">
      <c r="B69" s="328" t="s">
        <v>279</v>
      </c>
      <c r="C69" s="217"/>
      <c r="D69" s="218"/>
    </row>
    <row r="70" spans="2:4" ht="15.75">
      <c r="B70" s="329" t="s">
        <v>280</v>
      </c>
      <c r="C70" s="217"/>
      <c r="D70" s="218"/>
    </row>
    <row r="71" spans="2:4" ht="15.75">
      <c r="B71" s="329" t="s">
        <v>281</v>
      </c>
      <c r="C71" s="217"/>
      <c r="D71" s="218"/>
    </row>
    <row r="72" spans="2:4" ht="15.75">
      <c r="B72" s="329" t="s">
        <v>282</v>
      </c>
      <c r="C72" s="217"/>
      <c r="D72" s="218"/>
    </row>
    <row r="73" spans="2:4" ht="15.75">
      <c r="B73" s="329" t="s">
        <v>283</v>
      </c>
      <c r="C73" s="217"/>
      <c r="D73" s="218"/>
    </row>
    <row r="74" spans="2:4" ht="15.75">
      <c r="B74" s="329" t="s">
        <v>284</v>
      </c>
      <c r="C74" s="217"/>
      <c r="D74" s="218"/>
    </row>
    <row r="75" spans="2:4" ht="15.75">
      <c r="B75" s="329" t="s">
        <v>285</v>
      </c>
      <c r="C75" s="217"/>
      <c r="D75" s="218"/>
    </row>
    <row r="76" spans="2:4" ht="15.75">
      <c r="B76" s="329" t="s">
        <v>286</v>
      </c>
      <c r="C76" s="217"/>
      <c r="D76" s="218"/>
    </row>
    <row r="77" spans="2:4" ht="15.75">
      <c r="B77" s="329" t="s">
        <v>287</v>
      </c>
      <c r="C77" s="217"/>
      <c r="D77" s="218"/>
    </row>
    <row r="78" spans="2:4" ht="15.75">
      <c r="B78" s="348" t="s">
        <v>310</v>
      </c>
      <c r="C78" s="201">
        <f>C67</f>
        <v>0</v>
      </c>
      <c r="D78" s="201">
        <f>D67</f>
        <v>0</v>
      </c>
    </row>
    <row r="79" spans="2:4" ht="15.75">
      <c r="B79" s="328" t="s">
        <v>279</v>
      </c>
      <c r="C79" s="217"/>
      <c r="D79" s="218"/>
    </row>
    <row r="80" spans="2:4" ht="15.75">
      <c r="B80" s="329" t="s">
        <v>280</v>
      </c>
      <c r="C80" s="217"/>
      <c r="D80" s="218"/>
    </row>
    <row r="81" spans="2:4" ht="15.75">
      <c r="B81" s="329" t="s">
        <v>281</v>
      </c>
      <c r="C81" s="217"/>
      <c r="D81" s="218"/>
    </row>
    <row r="82" spans="2:4" ht="15.75">
      <c r="B82" s="329" t="s">
        <v>282</v>
      </c>
      <c r="C82" s="217"/>
      <c r="D82" s="218"/>
    </row>
    <row r="83" spans="2:4" ht="15.75">
      <c r="B83" s="329" t="s">
        <v>283</v>
      </c>
      <c r="C83" s="217"/>
      <c r="D83" s="218"/>
    </row>
    <row r="84" spans="2:4" ht="15.75">
      <c r="B84" s="329" t="s">
        <v>284</v>
      </c>
      <c r="C84" s="217"/>
      <c r="D84" s="218"/>
    </row>
    <row r="85" spans="2:4" ht="15.75">
      <c r="B85" s="329" t="s">
        <v>285</v>
      </c>
      <c r="C85" s="217"/>
      <c r="D85" s="218"/>
    </row>
    <row r="86" spans="2:4" ht="15.75">
      <c r="B86" s="329" t="s">
        <v>286</v>
      </c>
      <c r="C86" s="217"/>
      <c r="D86" s="218"/>
    </row>
    <row r="87" spans="2:4" ht="15.75">
      <c r="B87" s="329" t="s">
        <v>287</v>
      </c>
      <c r="C87" s="217"/>
      <c r="D87" s="218"/>
    </row>
    <row r="88" spans="2:4" ht="15.75">
      <c r="B88" s="363" t="s">
        <v>311</v>
      </c>
      <c r="C88" s="364"/>
      <c r="D88" s="365"/>
    </row>
    <row r="89" spans="2:4" ht="15.75">
      <c r="B89" s="172" t="s">
        <v>19</v>
      </c>
      <c r="C89" s="201">
        <f>SUM(C90,C93:C98)</f>
        <v>0</v>
      </c>
      <c r="D89" s="202">
        <f>SUM(D90,D93:D98)</f>
        <v>0</v>
      </c>
    </row>
    <row r="90" spans="2:4" ht="18.75">
      <c r="B90" s="335" t="s">
        <v>312</v>
      </c>
      <c r="C90" s="217"/>
      <c r="D90" s="218"/>
    </row>
    <row r="91" spans="2:4" ht="15.75">
      <c r="B91" s="350" t="s">
        <v>313</v>
      </c>
      <c r="C91" s="217"/>
      <c r="D91" s="218"/>
    </row>
    <row r="92" spans="2:4" ht="15.75">
      <c r="B92" s="350" t="s">
        <v>314</v>
      </c>
      <c r="C92" s="217"/>
      <c r="D92" s="218"/>
    </row>
    <row r="93" spans="2:4" ht="15.75">
      <c r="B93" s="329" t="s">
        <v>315</v>
      </c>
      <c r="C93" s="217"/>
      <c r="D93" s="218"/>
    </row>
    <row r="94" spans="2:4" ht="15.75">
      <c r="B94" s="329" t="s">
        <v>316</v>
      </c>
      <c r="C94" s="217"/>
      <c r="D94" s="218"/>
    </row>
    <row r="95" spans="2:4" ht="15.75">
      <c r="B95" s="329" t="s">
        <v>317</v>
      </c>
      <c r="C95" s="214"/>
      <c r="D95" s="215"/>
    </row>
    <row r="96" spans="2:4" ht="15.75">
      <c r="B96" s="352" t="s">
        <v>318</v>
      </c>
      <c r="C96" s="214"/>
      <c r="D96" s="215"/>
    </row>
    <row r="97" spans="2:4" ht="15.75">
      <c r="B97" s="352" t="s">
        <v>319</v>
      </c>
      <c r="C97" s="214"/>
      <c r="D97" s="215"/>
    </row>
    <row r="98" spans="2:4" ht="16.5" thickBot="1">
      <c r="B98" s="353" t="s">
        <v>320</v>
      </c>
      <c r="C98" s="219"/>
      <c r="D98" s="220"/>
    </row>
    <row r="99" spans="2:3" ht="19.5" thickBot="1">
      <c r="B99" s="356"/>
      <c r="C99" s="357"/>
    </row>
    <row r="100" spans="2:14" ht="15.75">
      <c r="B100" s="713" t="s">
        <v>267</v>
      </c>
      <c r="C100" s="716" t="s">
        <v>19</v>
      </c>
      <c r="D100" s="716" t="s">
        <v>115</v>
      </c>
      <c r="E100" s="719" t="s">
        <v>86</v>
      </c>
      <c r="F100" s="720"/>
      <c r="G100" s="720"/>
      <c r="H100" s="720"/>
      <c r="I100" s="720"/>
      <c r="J100" s="721"/>
      <c r="K100" s="722" t="s">
        <v>87</v>
      </c>
      <c r="L100" s="723"/>
      <c r="M100" s="723"/>
      <c r="N100" s="724"/>
    </row>
    <row r="101" spans="2:14" ht="15.75">
      <c r="B101" s="714"/>
      <c r="C101" s="717"/>
      <c r="D101" s="717"/>
      <c r="E101" s="725" t="s">
        <v>88</v>
      </c>
      <c r="F101" s="725"/>
      <c r="G101" s="725" t="s">
        <v>89</v>
      </c>
      <c r="H101" s="725"/>
      <c r="I101" s="725" t="s">
        <v>109</v>
      </c>
      <c r="J101" s="725"/>
      <c r="K101" s="726" t="s">
        <v>31</v>
      </c>
      <c r="L101" s="726" t="s">
        <v>32</v>
      </c>
      <c r="M101" s="726" t="s">
        <v>327</v>
      </c>
      <c r="N101" s="727" t="s">
        <v>328</v>
      </c>
    </row>
    <row r="102" spans="2:14" ht="25.5">
      <c r="B102" s="715"/>
      <c r="C102" s="718"/>
      <c r="D102" s="718"/>
      <c r="E102" s="368" t="s">
        <v>19</v>
      </c>
      <c r="F102" s="368" t="s">
        <v>33</v>
      </c>
      <c r="G102" s="368" t="s">
        <v>19</v>
      </c>
      <c r="H102" s="368" t="s">
        <v>33</v>
      </c>
      <c r="I102" s="368" t="s">
        <v>19</v>
      </c>
      <c r="J102" s="368" t="s">
        <v>33</v>
      </c>
      <c r="K102" s="718"/>
      <c r="L102" s="718"/>
      <c r="M102" s="718"/>
      <c r="N102" s="728"/>
    </row>
    <row r="103" spans="2:14" ht="15.75">
      <c r="B103" s="729" t="s">
        <v>329</v>
      </c>
      <c r="C103" s="730"/>
      <c r="D103" s="730"/>
      <c r="E103" s="730"/>
      <c r="F103" s="730"/>
      <c r="G103" s="730"/>
      <c r="H103" s="730"/>
      <c r="I103" s="730"/>
      <c r="J103" s="730"/>
      <c r="K103" s="730"/>
      <c r="L103" s="730"/>
      <c r="M103" s="730"/>
      <c r="N103" s="731"/>
    </row>
    <row r="104" spans="2:14" ht="15.75">
      <c r="B104" s="371" t="s">
        <v>330</v>
      </c>
      <c r="C104" s="372">
        <f>SUM(C105:C108)</f>
        <v>0</v>
      </c>
      <c r="D104" s="372">
        <f aca="true" t="shared" si="0" ref="D104:J104">SUM(D105:D108)</f>
        <v>0</v>
      </c>
      <c r="E104" s="372">
        <f t="shared" si="0"/>
        <v>0</v>
      </c>
      <c r="F104" s="372">
        <f t="shared" si="0"/>
        <v>0</v>
      </c>
      <c r="G104" s="372">
        <f t="shared" si="0"/>
        <v>0</v>
      </c>
      <c r="H104" s="372">
        <f t="shared" si="0"/>
        <v>0</v>
      </c>
      <c r="I104" s="372">
        <f t="shared" si="0"/>
        <v>0</v>
      </c>
      <c r="J104" s="372">
        <f t="shared" si="0"/>
        <v>0</v>
      </c>
      <c r="K104" s="372">
        <f>SUM(K105:K108)</f>
        <v>0</v>
      </c>
      <c r="L104" s="372">
        <f>SUM(L105:L108)</f>
        <v>0</v>
      </c>
      <c r="M104" s="372">
        <f>SUM(M105:M108)</f>
        <v>0</v>
      </c>
      <c r="N104" s="373">
        <f>SUM(N105:N108)</f>
        <v>0</v>
      </c>
    </row>
    <row r="105" spans="2:14" ht="15.75">
      <c r="B105" s="374" t="s">
        <v>331</v>
      </c>
      <c r="C105" s="375">
        <f aca="true" t="shared" si="1" ref="C105:D108">SUM(E105,G105,I105)</f>
        <v>0</v>
      </c>
      <c r="D105" s="375">
        <f t="shared" si="1"/>
        <v>0</v>
      </c>
      <c r="E105" s="376"/>
      <c r="F105" s="376"/>
      <c r="G105" s="376"/>
      <c r="H105" s="376"/>
      <c r="I105" s="376"/>
      <c r="J105" s="376"/>
      <c r="K105" s="376"/>
      <c r="L105" s="376"/>
      <c r="M105" s="376"/>
      <c r="N105" s="377"/>
    </row>
    <row r="106" spans="2:14" ht="15.75">
      <c r="B106" s="374" t="s">
        <v>332</v>
      </c>
      <c r="C106" s="375">
        <f t="shared" si="1"/>
        <v>0</v>
      </c>
      <c r="D106" s="375">
        <f t="shared" si="1"/>
        <v>0</v>
      </c>
      <c r="E106" s="376"/>
      <c r="F106" s="376"/>
      <c r="G106" s="376"/>
      <c r="H106" s="376"/>
      <c r="I106" s="376"/>
      <c r="J106" s="376"/>
      <c r="K106" s="376"/>
      <c r="L106" s="376"/>
      <c r="M106" s="376"/>
      <c r="N106" s="377"/>
    </row>
    <row r="107" spans="2:14" ht="15.75">
      <c r="B107" s="374" t="s">
        <v>333</v>
      </c>
      <c r="C107" s="375">
        <f t="shared" si="1"/>
        <v>0</v>
      </c>
      <c r="D107" s="375">
        <f t="shared" si="1"/>
        <v>0</v>
      </c>
      <c r="E107" s="376"/>
      <c r="F107" s="376"/>
      <c r="G107" s="376"/>
      <c r="H107" s="376"/>
      <c r="I107" s="376"/>
      <c r="J107" s="376"/>
      <c r="K107" s="376"/>
      <c r="L107" s="376"/>
      <c r="M107" s="376"/>
      <c r="N107" s="377"/>
    </row>
    <row r="108" spans="2:14" ht="15.75">
      <c r="B108" s="374" t="s">
        <v>334</v>
      </c>
      <c r="C108" s="378">
        <f t="shared" si="1"/>
        <v>0</v>
      </c>
      <c r="D108" s="378">
        <f t="shared" si="1"/>
        <v>0</v>
      </c>
      <c r="E108" s="376"/>
      <c r="F108" s="376"/>
      <c r="G108" s="376"/>
      <c r="H108" s="376"/>
      <c r="I108" s="376"/>
      <c r="J108" s="376"/>
      <c r="K108" s="376"/>
      <c r="L108" s="376"/>
      <c r="M108" s="376"/>
      <c r="N108" s="377"/>
    </row>
    <row r="109" spans="2:14" ht="15.75">
      <c r="B109" s="379" t="s">
        <v>335</v>
      </c>
      <c r="C109" s="380"/>
      <c r="D109" s="380"/>
      <c r="E109" s="380"/>
      <c r="F109" s="380"/>
      <c r="G109" s="380"/>
      <c r="H109" s="380"/>
      <c r="I109" s="732"/>
      <c r="J109" s="732"/>
      <c r="K109" s="380"/>
      <c r="L109" s="380"/>
      <c r="M109" s="380"/>
      <c r="N109" s="381"/>
    </row>
    <row r="110" spans="2:14" ht="15.75">
      <c r="B110" s="733" t="s">
        <v>336</v>
      </c>
      <c r="C110" s="734"/>
      <c r="D110" s="734"/>
      <c r="E110" s="734"/>
      <c r="F110" s="734"/>
      <c r="G110" s="734"/>
      <c r="H110" s="734"/>
      <c r="I110" s="734"/>
      <c r="J110" s="734"/>
      <c r="K110" s="734"/>
      <c r="L110" s="734"/>
      <c r="M110" s="734"/>
      <c r="N110" s="735"/>
    </row>
    <row r="111" spans="2:14" ht="15.75">
      <c r="B111" s="382" t="s">
        <v>337</v>
      </c>
      <c r="C111" s="383">
        <f aca="true" t="shared" si="2" ref="C111:D123">SUM(E111,G111,I111)</f>
        <v>0</v>
      </c>
      <c r="D111" s="383">
        <f t="shared" si="2"/>
        <v>0</v>
      </c>
      <c r="E111" s="383">
        <f>SUM(E112:E114)</f>
        <v>0</v>
      </c>
      <c r="F111" s="383">
        <f aca="true" t="shared" si="3" ref="F111:K111">SUM(F112:F114)</f>
        <v>0</v>
      </c>
      <c r="G111" s="383">
        <f t="shared" si="3"/>
        <v>0</v>
      </c>
      <c r="H111" s="383">
        <f t="shared" si="3"/>
        <v>0</v>
      </c>
      <c r="I111" s="383">
        <f t="shared" si="3"/>
        <v>0</v>
      </c>
      <c r="J111" s="383">
        <f t="shared" si="3"/>
        <v>0</v>
      </c>
      <c r="K111" s="383">
        <f t="shared" si="3"/>
        <v>0</v>
      </c>
      <c r="L111" s="383">
        <f>SUM(L112:L114)</f>
        <v>0</v>
      </c>
      <c r="M111" s="383">
        <f>SUM(M112:M114)</f>
        <v>0</v>
      </c>
      <c r="N111" s="384">
        <f>SUM(N112:N114)</f>
        <v>0</v>
      </c>
    </row>
    <row r="112" spans="2:14" ht="15.75">
      <c r="B112" s="385" t="s">
        <v>338</v>
      </c>
      <c r="C112" s="386">
        <f t="shared" si="2"/>
        <v>0</v>
      </c>
      <c r="D112" s="386">
        <f t="shared" si="2"/>
        <v>0</v>
      </c>
      <c r="E112" s="376"/>
      <c r="F112" s="376"/>
      <c r="G112" s="376"/>
      <c r="H112" s="376"/>
      <c r="I112" s="376"/>
      <c r="J112" s="376"/>
      <c r="K112" s="376"/>
      <c r="L112" s="376"/>
      <c r="M112" s="376"/>
      <c r="N112" s="377"/>
    </row>
    <row r="113" spans="2:14" ht="15.75">
      <c r="B113" s="389" t="s">
        <v>339</v>
      </c>
      <c r="C113" s="386">
        <f t="shared" si="2"/>
        <v>0</v>
      </c>
      <c r="D113" s="386">
        <f t="shared" si="2"/>
        <v>0</v>
      </c>
      <c r="E113" s="376"/>
      <c r="F113" s="376"/>
      <c r="G113" s="376"/>
      <c r="H113" s="376"/>
      <c r="I113" s="376"/>
      <c r="J113" s="376"/>
      <c r="K113" s="376"/>
      <c r="L113" s="376"/>
      <c r="M113" s="376"/>
      <c r="N113" s="377"/>
    </row>
    <row r="114" spans="2:14" ht="15.75">
      <c r="B114" s="392" t="s">
        <v>340</v>
      </c>
      <c r="C114" s="393">
        <f t="shared" si="2"/>
        <v>0</v>
      </c>
      <c r="D114" s="393">
        <f t="shared" si="2"/>
        <v>0</v>
      </c>
      <c r="E114" s="376"/>
      <c r="F114" s="376"/>
      <c r="G114" s="376"/>
      <c r="H114" s="376"/>
      <c r="I114" s="376"/>
      <c r="J114" s="376"/>
      <c r="K114" s="376"/>
      <c r="L114" s="376"/>
      <c r="M114" s="376"/>
      <c r="N114" s="377"/>
    </row>
    <row r="115" spans="2:14" ht="15.75">
      <c r="B115" s="394" t="s">
        <v>341</v>
      </c>
      <c r="C115" s="383">
        <f t="shared" si="2"/>
        <v>0</v>
      </c>
      <c r="D115" s="383">
        <f t="shared" si="2"/>
        <v>0</v>
      </c>
      <c r="E115" s="383">
        <f>SUM(E116:E118)</f>
        <v>0</v>
      </c>
      <c r="F115" s="383">
        <f aca="true" t="shared" si="4" ref="F115:K115">SUM(F116:F118)</f>
        <v>0</v>
      </c>
      <c r="G115" s="383">
        <f t="shared" si="4"/>
        <v>0</v>
      </c>
      <c r="H115" s="383">
        <f t="shared" si="4"/>
        <v>0</v>
      </c>
      <c r="I115" s="383">
        <f t="shared" si="4"/>
        <v>0</v>
      </c>
      <c r="J115" s="383">
        <f t="shared" si="4"/>
        <v>0</v>
      </c>
      <c r="K115" s="383">
        <f t="shared" si="4"/>
        <v>0</v>
      </c>
      <c r="L115" s="383">
        <f>SUM(L116:L118)</f>
        <v>0</v>
      </c>
      <c r="M115" s="383">
        <f>SUM(M116:M118)</f>
        <v>0</v>
      </c>
      <c r="N115" s="384">
        <f>SUM(N116:N118)</f>
        <v>0</v>
      </c>
    </row>
    <row r="116" spans="2:14" ht="15.75">
      <c r="B116" s="385" t="s">
        <v>342</v>
      </c>
      <c r="C116" s="386">
        <f t="shared" si="2"/>
        <v>0</v>
      </c>
      <c r="D116" s="386">
        <f t="shared" si="2"/>
        <v>0</v>
      </c>
      <c r="E116" s="376"/>
      <c r="F116" s="376"/>
      <c r="G116" s="376"/>
      <c r="H116" s="376"/>
      <c r="I116" s="376"/>
      <c r="J116" s="376"/>
      <c r="K116" s="376"/>
      <c r="L116" s="376"/>
      <c r="M116" s="376"/>
      <c r="N116" s="377"/>
    </row>
    <row r="117" spans="2:14" ht="15.75">
      <c r="B117" s="395" t="s">
        <v>343</v>
      </c>
      <c r="C117" s="386">
        <f t="shared" si="2"/>
        <v>0</v>
      </c>
      <c r="D117" s="386">
        <f t="shared" si="2"/>
        <v>0</v>
      </c>
      <c r="E117" s="376"/>
      <c r="F117" s="376"/>
      <c r="G117" s="376"/>
      <c r="H117" s="376"/>
      <c r="I117" s="376"/>
      <c r="J117" s="376"/>
      <c r="K117" s="376"/>
      <c r="L117" s="376"/>
      <c r="M117" s="376"/>
      <c r="N117" s="377"/>
    </row>
    <row r="118" spans="2:14" ht="15.75">
      <c r="B118" s="396" t="s">
        <v>344</v>
      </c>
      <c r="C118" s="393">
        <f t="shared" si="2"/>
        <v>0</v>
      </c>
      <c r="D118" s="393">
        <f t="shared" si="2"/>
        <v>0</v>
      </c>
      <c r="E118" s="376"/>
      <c r="F118" s="376"/>
      <c r="G118" s="376"/>
      <c r="H118" s="376"/>
      <c r="I118" s="376"/>
      <c r="J118" s="376"/>
      <c r="K118" s="376"/>
      <c r="L118" s="376"/>
      <c r="M118" s="376"/>
      <c r="N118" s="377"/>
    </row>
    <row r="119" spans="2:14" ht="15.75">
      <c r="B119" s="397" t="s">
        <v>345</v>
      </c>
      <c r="C119" s="383">
        <f t="shared" si="2"/>
        <v>0</v>
      </c>
      <c r="D119" s="383">
        <f t="shared" si="2"/>
        <v>0</v>
      </c>
      <c r="E119" s="383">
        <f>SUM(E120:E123)</f>
        <v>0</v>
      </c>
      <c r="F119" s="383">
        <f aca="true" t="shared" si="5" ref="F119:K119">SUM(F120:F123)</f>
        <v>0</v>
      </c>
      <c r="G119" s="383">
        <f t="shared" si="5"/>
        <v>0</v>
      </c>
      <c r="H119" s="383">
        <f t="shared" si="5"/>
        <v>0</v>
      </c>
      <c r="I119" s="383">
        <f t="shared" si="5"/>
        <v>0</v>
      </c>
      <c r="J119" s="383">
        <f t="shared" si="5"/>
        <v>0</v>
      </c>
      <c r="K119" s="383">
        <f t="shared" si="5"/>
        <v>0</v>
      </c>
      <c r="L119" s="383">
        <f>SUM(L120:L123)</f>
        <v>0</v>
      </c>
      <c r="M119" s="383">
        <f>SUM(M120:M123)</f>
        <v>0</v>
      </c>
      <c r="N119" s="384">
        <f>SUM(N120:N123)</f>
        <v>0</v>
      </c>
    </row>
    <row r="120" spans="2:14" ht="15.75">
      <c r="B120" s="385" t="s">
        <v>346</v>
      </c>
      <c r="C120" s="386">
        <f t="shared" si="2"/>
        <v>0</v>
      </c>
      <c r="D120" s="386">
        <f t="shared" si="2"/>
        <v>0</v>
      </c>
      <c r="E120" s="387"/>
      <c r="F120" s="387"/>
      <c r="G120" s="387"/>
      <c r="H120" s="387"/>
      <c r="I120" s="387"/>
      <c r="J120" s="387"/>
      <c r="K120" s="387"/>
      <c r="L120" s="387"/>
      <c r="M120" s="387"/>
      <c r="N120" s="388"/>
    </row>
    <row r="121" spans="2:14" ht="15.75">
      <c r="B121" s="398" t="s">
        <v>281</v>
      </c>
      <c r="C121" s="386">
        <f t="shared" si="2"/>
        <v>0</v>
      </c>
      <c r="D121" s="386">
        <f t="shared" si="2"/>
        <v>0</v>
      </c>
      <c r="E121" s="390"/>
      <c r="F121" s="390"/>
      <c r="G121" s="390"/>
      <c r="H121" s="390"/>
      <c r="I121" s="390"/>
      <c r="J121" s="390"/>
      <c r="K121" s="390"/>
      <c r="L121" s="390"/>
      <c r="M121" s="390"/>
      <c r="N121" s="391"/>
    </row>
    <row r="122" spans="2:14" ht="15.75">
      <c r="B122" s="398" t="s">
        <v>347</v>
      </c>
      <c r="C122" s="386">
        <f t="shared" si="2"/>
        <v>0</v>
      </c>
      <c r="D122" s="386">
        <f t="shared" si="2"/>
        <v>0</v>
      </c>
      <c r="E122" s="390"/>
      <c r="F122" s="390"/>
      <c r="G122" s="390"/>
      <c r="H122" s="390"/>
      <c r="I122" s="390"/>
      <c r="J122" s="390"/>
      <c r="K122" s="390"/>
      <c r="L122" s="390"/>
      <c r="M122" s="390"/>
      <c r="N122" s="391"/>
    </row>
    <row r="123" spans="2:14" ht="16.5" thickBot="1">
      <c r="B123" s="399" t="s">
        <v>348</v>
      </c>
      <c r="C123" s="400">
        <f t="shared" si="2"/>
        <v>0</v>
      </c>
      <c r="D123" s="400">
        <f t="shared" si="2"/>
        <v>0</v>
      </c>
      <c r="E123" s="401"/>
      <c r="F123" s="401"/>
      <c r="G123" s="401"/>
      <c r="H123" s="401"/>
      <c r="I123" s="401"/>
      <c r="J123" s="401"/>
      <c r="K123" s="401"/>
      <c r="L123" s="401"/>
      <c r="M123" s="401"/>
      <c r="N123" s="402"/>
    </row>
    <row r="124" ht="15.75"/>
    <row r="125" ht="15.75"/>
    <row r="126" ht="15.75"/>
    <row r="127" spans="2:9" ht="15.75">
      <c r="B127" s="403" t="s">
        <v>349</v>
      </c>
      <c r="C127" s="359"/>
      <c r="D127" s="359"/>
      <c r="E127" s="359"/>
      <c r="F127" s="359"/>
      <c r="G127" s="359"/>
      <c r="H127" s="359"/>
      <c r="I127" s="359"/>
    </row>
    <row r="128" spans="3:9" ht="4.5" customHeight="1" thickBot="1">
      <c r="C128" s="359"/>
      <c r="D128" s="359"/>
      <c r="E128" s="359"/>
      <c r="F128" s="359"/>
      <c r="G128" s="359"/>
      <c r="H128" s="359"/>
      <c r="I128" s="359"/>
    </row>
    <row r="129" spans="2:13" ht="15.75">
      <c r="B129" s="713" t="s">
        <v>350</v>
      </c>
      <c r="C129" s="716" t="s">
        <v>19</v>
      </c>
      <c r="D129" s="722" t="s">
        <v>351</v>
      </c>
      <c r="E129" s="723"/>
      <c r="F129" s="723"/>
      <c r="G129" s="723"/>
      <c r="H129" s="723"/>
      <c r="I129" s="723"/>
      <c r="J129" s="723"/>
      <c r="K129" s="723"/>
      <c r="L129" s="723"/>
      <c r="M129" s="724"/>
    </row>
    <row r="130" spans="2:13" ht="38.25">
      <c r="B130" s="714"/>
      <c r="C130" s="717"/>
      <c r="D130" s="369" t="s">
        <v>352</v>
      </c>
      <c r="E130" s="404" t="s">
        <v>353</v>
      </c>
      <c r="F130" s="404" t="s">
        <v>354</v>
      </c>
      <c r="G130" s="404" t="s">
        <v>355</v>
      </c>
      <c r="H130" s="404" t="s">
        <v>356</v>
      </c>
      <c r="I130" s="369" t="s">
        <v>357</v>
      </c>
      <c r="J130" s="368" t="s">
        <v>358</v>
      </c>
      <c r="K130" s="405" t="s">
        <v>359</v>
      </c>
      <c r="L130" s="404" t="s">
        <v>360</v>
      </c>
      <c r="M130" s="370" t="s">
        <v>361</v>
      </c>
    </row>
    <row r="131" spans="2:13" ht="15.75">
      <c r="B131" s="406" t="s">
        <v>362</v>
      </c>
      <c r="C131" s="383">
        <f aca="true" t="shared" si="6" ref="C131:M131">SUM(C132:C134)</f>
        <v>0</v>
      </c>
      <c r="D131" s="383">
        <f t="shared" si="6"/>
        <v>0</v>
      </c>
      <c r="E131" s="383">
        <f t="shared" si="6"/>
        <v>0</v>
      </c>
      <c r="F131" s="383">
        <f t="shared" si="6"/>
        <v>0</v>
      </c>
      <c r="G131" s="383">
        <f t="shared" si="6"/>
        <v>0</v>
      </c>
      <c r="H131" s="383">
        <f t="shared" si="6"/>
        <v>0</v>
      </c>
      <c r="I131" s="383">
        <f t="shared" si="6"/>
        <v>0</v>
      </c>
      <c r="J131" s="383">
        <f t="shared" si="6"/>
        <v>0</v>
      </c>
      <c r="K131" s="383">
        <f t="shared" si="6"/>
        <v>0</v>
      </c>
      <c r="L131" s="383">
        <f t="shared" si="6"/>
        <v>0</v>
      </c>
      <c r="M131" s="407">
        <f t="shared" si="6"/>
        <v>0</v>
      </c>
    </row>
    <row r="132" spans="2:13" ht="15.75">
      <c r="B132" s="408" t="s">
        <v>363</v>
      </c>
      <c r="C132" s="376"/>
      <c r="D132" s="376"/>
      <c r="E132" s="376"/>
      <c r="F132" s="376"/>
      <c r="G132" s="376"/>
      <c r="H132" s="376"/>
      <c r="I132" s="376"/>
      <c r="J132" s="376"/>
      <c r="K132" s="376"/>
      <c r="L132" s="377"/>
      <c r="M132" s="410"/>
    </row>
    <row r="133" spans="2:13" ht="15.75">
      <c r="B133" s="374" t="s">
        <v>364</v>
      </c>
      <c r="C133" s="376"/>
      <c r="D133" s="376"/>
      <c r="E133" s="376"/>
      <c r="F133" s="376"/>
      <c r="G133" s="376"/>
      <c r="H133" s="376"/>
      <c r="I133" s="376"/>
      <c r="J133" s="376"/>
      <c r="K133" s="376"/>
      <c r="L133" s="377"/>
      <c r="M133" s="410"/>
    </row>
    <row r="134" spans="2:13" ht="15.75">
      <c r="B134" s="374" t="s">
        <v>365</v>
      </c>
      <c r="C134" s="376"/>
      <c r="D134" s="376"/>
      <c r="E134" s="376"/>
      <c r="F134" s="376"/>
      <c r="G134" s="376"/>
      <c r="H134" s="376"/>
      <c r="I134" s="376"/>
      <c r="J134" s="376"/>
      <c r="K134" s="376"/>
      <c r="L134" s="377"/>
      <c r="M134" s="410"/>
    </row>
    <row r="135" spans="2:13" ht="15.75">
      <c r="B135" s="406" t="s">
        <v>366</v>
      </c>
      <c r="C135" s="383">
        <f>SUM(C136:C138)</f>
        <v>0</v>
      </c>
      <c r="D135" s="383">
        <f aca="true" t="shared" si="7" ref="D135:M135">SUM(D136:D138)</f>
        <v>0</v>
      </c>
      <c r="E135" s="383">
        <f t="shared" si="7"/>
        <v>0</v>
      </c>
      <c r="F135" s="383">
        <f t="shared" si="7"/>
        <v>0</v>
      </c>
      <c r="G135" s="383">
        <f t="shared" si="7"/>
        <v>0</v>
      </c>
      <c r="H135" s="383">
        <f t="shared" si="7"/>
        <v>0</v>
      </c>
      <c r="I135" s="383">
        <f t="shared" si="7"/>
        <v>0</v>
      </c>
      <c r="J135" s="411">
        <f t="shared" si="7"/>
        <v>0</v>
      </c>
      <c r="K135" s="383">
        <f t="shared" si="7"/>
        <v>0</v>
      </c>
      <c r="L135" s="383">
        <f t="shared" si="7"/>
        <v>0</v>
      </c>
      <c r="M135" s="407">
        <f t="shared" si="7"/>
        <v>0</v>
      </c>
    </row>
    <row r="136" spans="2:13" ht="15.75">
      <c r="B136" s="408" t="s">
        <v>363</v>
      </c>
      <c r="C136" s="412"/>
      <c r="D136" s="412"/>
      <c r="E136" s="413"/>
      <c r="F136" s="413"/>
      <c r="G136" s="413"/>
      <c r="H136" s="413"/>
      <c r="I136" s="412"/>
      <c r="J136" s="414"/>
      <c r="K136" s="413"/>
      <c r="L136" s="412"/>
      <c r="M136" s="415"/>
    </row>
    <row r="137" spans="2:13" ht="15.75">
      <c r="B137" s="374" t="s">
        <v>364</v>
      </c>
      <c r="C137" s="412"/>
      <c r="D137" s="376"/>
      <c r="E137" s="409"/>
      <c r="F137" s="409"/>
      <c r="G137" s="409"/>
      <c r="H137" s="409"/>
      <c r="I137" s="376"/>
      <c r="J137" s="416"/>
      <c r="K137" s="409"/>
      <c r="L137" s="376"/>
      <c r="M137" s="410"/>
    </row>
    <row r="138" spans="2:13" ht="16.5" thickBot="1">
      <c r="B138" s="417" t="s">
        <v>365</v>
      </c>
      <c r="C138" s="418"/>
      <c r="D138" s="419"/>
      <c r="E138" s="420"/>
      <c r="F138" s="420"/>
      <c r="G138" s="420"/>
      <c r="H138" s="420"/>
      <c r="I138" s="419"/>
      <c r="J138" s="421"/>
      <c r="K138" s="420"/>
      <c r="L138" s="419"/>
      <c r="M138" s="422"/>
    </row>
    <row r="139" spans="2:9" ht="15.75">
      <c r="B139" s="423"/>
      <c r="C139" s="424"/>
      <c r="D139" s="424"/>
      <c r="E139" s="424"/>
      <c r="F139" s="424"/>
      <c r="G139" s="424"/>
      <c r="H139" s="424"/>
      <c r="I139" s="424"/>
    </row>
    <row r="140" ht="15.75">
      <c r="B140" s="403" t="s">
        <v>367</v>
      </c>
    </row>
    <row r="141" ht="9.75" customHeight="1" thickBot="1"/>
    <row r="142" spans="2:23" ht="63.75">
      <c r="B142" s="425" t="s">
        <v>267</v>
      </c>
      <c r="C142" s="426" t="s">
        <v>19</v>
      </c>
      <c r="D142" s="426" t="s">
        <v>48</v>
      </c>
      <c r="E142" s="426" t="s">
        <v>368</v>
      </c>
      <c r="F142" s="426" t="s">
        <v>112</v>
      </c>
      <c r="G142" s="426" t="s">
        <v>369</v>
      </c>
      <c r="H142" s="426" t="s">
        <v>370</v>
      </c>
      <c r="I142" s="426" t="s">
        <v>371</v>
      </c>
      <c r="J142" s="426" t="s">
        <v>372</v>
      </c>
      <c r="K142" s="426" t="s">
        <v>373</v>
      </c>
      <c r="L142" s="426" t="s">
        <v>374</v>
      </c>
      <c r="M142" s="426" t="s">
        <v>375</v>
      </c>
      <c r="N142" s="426" t="s">
        <v>376</v>
      </c>
      <c r="O142" s="426" t="s">
        <v>62</v>
      </c>
      <c r="P142" s="426" t="s">
        <v>63</v>
      </c>
      <c r="Q142" s="426" t="s">
        <v>377</v>
      </c>
      <c r="R142" s="426" t="s">
        <v>65</v>
      </c>
      <c r="S142" s="426" t="s">
        <v>378</v>
      </c>
      <c r="T142" s="426" t="s">
        <v>379</v>
      </c>
      <c r="U142" s="426" t="s">
        <v>380</v>
      </c>
      <c r="V142" s="426" t="s">
        <v>381</v>
      </c>
      <c r="W142" s="427" t="s">
        <v>382</v>
      </c>
    </row>
    <row r="143" spans="2:23" ht="15.75">
      <c r="B143" s="428" t="s">
        <v>383</v>
      </c>
      <c r="C143" s="383">
        <f>SUM(C144,C148)</f>
        <v>0</v>
      </c>
      <c r="D143" s="383">
        <f aca="true" t="shared" si="8" ref="D143:W143">SUM(D144,D148)</f>
        <v>0</v>
      </c>
      <c r="E143" s="383">
        <f t="shared" si="8"/>
        <v>0</v>
      </c>
      <c r="F143" s="383">
        <f t="shared" si="8"/>
        <v>0</v>
      </c>
      <c r="G143" s="383">
        <f t="shared" si="8"/>
        <v>0</v>
      </c>
      <c r="H143" s="383">
        <f t="shared" si="8"/>
        <v>0</v>
      </c>
      <c r="I143" s="383">
        <f t="shared" si="8"/>
        <v>0</v>
      </c>
      <c r="J143" s="383">
        <f t="shared" si="8"/>
        <v>0</v>
      </c>
      <c r="K143" s="383">
        <f t="shared" si="8"/>
        <v>0</v>
      </c>
      <c r="L143" s="383">
        <f t="shared" si="8"/>
        <v>0</v>
      </c>
      <c r="M143" s="383">
        <f t="shared" si="8"/>
        <v>0</v>
      </c>
      <c r="N143" s="383">
        <f t="shared" si="8"/>
        <v>0</v>
      </c>
      <c r="O143" s="383">
        <f t="shared" si="8"/>
        <v>0</v>
      </c>
      <c r="P143" s="383">
        <f t="shared" si="8"/>
        <v>0</v>
      </c>
      <c r="Q143" s="383">
        <f t="shared" si="8"/>
        <v>0</v>
      </c>
      <c r="R143" s="383">
        <f t="shared" si="8"/>
        <v>0</v>
      </c>
      <c r="S143" s="383">
        <f t="shared" si="8"/>
        <v>0</v>
      </c>
      <c r="T143" s="383">
        <f t="shared" si="8"/>
        <v>0</v>
      </c>
      <c r="U143" s="383">
        <f t="shared" si="8"/>
        <v>0</v>
      </c>
      <c r="V143" s="383">
        <f t="shared" si="8"/>
        <v>0</v>
      </c>
      <c r="W143" s="383">
        <f t="shared" si="8"/>
        <v>0</v>
      </c>
    </row>
    <row r="144" spans="2:23" ht="15.75">
      <c r="B144" s="429" t="s">
        <v>275</v>
      </c>
      <c r="C144" s="375">
        <f>SUM(C145:C147)</f>
        <v>0</v>
      </c>
      <c r="D144" s="375">
        <f aca="true" t="shared" si="9" ref="D144:W144">SUM(D145:D147)</f>
        <v>0</v>
      </c>
      <c r="E144" s="375">
        <f t="shared" si="9"/>
        <v>0</v>
      </c>
      <c r="F144" s="375">
        <f t="shared" si="9"/>
        <v>0</v>
      </c>
      <c r="G144" s="375">
        <f t="shared" si="9"/>
        <v>0</v>
      </c>
      <c r="H144" s="375">
        <f t="shared" si="9"/>
        <v>0</v>
      </c>
      <c r="I144" s="375">
        <f t="shared" si="9"/>
        <v>0</v>
      </c>
      <c r="J144" s="375">
        <f t="shared" si="9"/>
        <v>0</v>
      </c>
      <c r="K144" s="375">
        <f t="shared" si="9"/>
        <v>0</v>
      </c>
      <c r="L144" s="375">
        <f t="shared" si="9"/>
        <v>0</v>
      </c>
      <c r="M144" s="375">
        <f t="shared" si="9"/>
        <v>0</v>
      </c>
      <c r="N144" s="375">
        <f t="shared" si="9"/>
        <v>0</v>
      </c>
      <c r="O144" s="375">
        <f t="shared" si="9"/>
        <v>0</v>
      </c>
      <c r="P144" s="375">
        <f t="shared" si="9"/>
        <v>0</v>
      </c>
      <c r="Q144" s="375">
        <f t="shared" si="9"/>
        <v>0</v>
      </c>
      <c r="R144" s="375">
        <f t="shared" si="9"/>
        <v>0</v>
      </c>
      <c r="S144" s="375">
        <f t="shared" si="9"/>
        <v>0</v>
      </c>
      <c r="T144" s="375">
        <f t="shared" si="9"/>
        <v>0</v>
      </c>
      <c r="U144" s="375">
        <f t="shared" si="9"/>
        <v>0</v>
      </c>
      <c r="V144" s="375">
        <f t="shared" si="9"/>
        <v>0</v>
      </c>
      <c r="W144" s="375">
        <f t="shared" si="9"/>
        <v>0</v>
      </c>
    </row>
    <row r="145" spans="2:23" ht="15.75">
      <c r="B145" s="430" t="s">
        <v>384</v>
      </c>
      <c r="C145" s="375">
        <f>SUM(D145:W145)</f>
        <v>0</v>
      </c>
      <c r="D145" s="376"/>
      <c r="E145" s="376"/>
      <c r="F145" s="376"/>
      <c r="G145" s="376"/>
      <c r="H145" s="376"/>
      <c r="I145" s="376"/>
      <c r="J145" s="376"/>
      <c r="K145" s="376"/>
      <c r="L145" s="376"/>
      <c r="M145" s="377"/>
      <c r="N145" s="410"/>
      <c r="O145" s="376"/>
      <c r="P145" s="376"/>
      <c r="Q145" s="376"/>
      <c r="R145" s="376"/>
      <c r="S145" s="376"/>
      <c r="T145" s="376"/>
      <c r="U145" s="376"/>
      <c r="V145" s="376"/>
      <c r="W145" s="377"/>
    </row>
    <row r="146" spans="2:23" ht="15.75">
      <c r="B146" s="431" t="s">
        <v>385</v>
      </c>
      <c r="C146" s="375">
        <f>SUM(D146:W146)</f>
        <v>0</v>
      </c>
      <c r="D146" s="376"/>
      <c r="E146" s="376"/>
      <c r="F146" s="376"/>
      <c r="G146" s="376"/>
      <c r="H146" s="376"/>
      <c r="I146" s="376"/>
      <c r="J146" s="376"/>
      <c r="K146" s="376"/>
      <c r="L146" s="376"/>
      <c r="M146" s="377"/>
      <c r="N146" s="410"/>
      <c r="O146" s="376"/>
      <c r="P146" s="376"/>
      <c r="Q146" s="376"/>
      <c r="R146" s="376"/>
      <c r="S146" s="376"/>
      <c r="T146" s="376"/>
      <c r="U146" s="376"/>
      <c r="V146" s="376"/>
      <c r="W146" s="377"/>
    </row>
    <row r="147" spans="2:23" ht="15.75">
      <c r="B147" s="431" t="s">
        <v>386</v>
      </c>
      <c r="C147" s="375">
        <f>SUM(D147:W147)</f>
        <v>0</v>
      </c>
      <c r="D147" s="376"/>
      <c r="E147" s="376"/>
      <c r="F147" s="376"/>
      <c r="G147" s="376"/>
      <c r="H147" s="376"/>
      <c r="I147" s="376"/>
      <c r="J147" s="376"/>
      <c r="K147" s="376"/>
      <c r="L147" s="376"/>
      <c r="M147" s="377"/>
      <c r="N147" s="410"/>
      <c r="O147" s="376"/>
      <c r="P147" s="376"/>
      <c r="Q147" s="376"/>
      <c r="R147" s="376"/>
      <c r="S147" s="376"/>
      <c r="T147" s="376"/>
      <c r="U147" s="376"/>
      <c r="V147" s="376"/>
      <c r="W147" s="377"/>
    </row>
    <row r="148" spans="2:23" ht="15.75">
      <c r="B148" s="432" t="s">
        <v>387</v>
      </c>
      <c r="C148" s="375">
        <f>SUM(D148:W148)</f>
        <v>0</v>
      </c>
      <c r="D148" s="376"/>
      <c r="E148" s="376"/>
      <c r="F148" s="376"/>
      <c r="G148" s="376"/>
      <c r="H148" s="376"/>
      <c r="I148" s="376"/>
      <c r="J148" s="376"/>
      <c r="K148" s="376"/>
      <c r="L148" s="376"/>
      <c r="M148" s="377"/>
      <c r="N148" s="410"/>
      <c r="O148" s="376"/>
      <c r="P148" s="376"/>
      <c r="Q148" s="376"/>
      <c r="R148" s="376"/>
      <c r="S148" s="376"/>
      <c r="T148" s="376"/>
      <c r="U148" s="376"/>
      <c r="V148" s="376"/>
      <c r="W148" s="377"/>
    </row>
    <row r="149" spans="2:23" ht="15.75">
      <c r="B149" s="433" t="s">
        <v>273</v>
      </c>
      <c r="C149" s="383">
        <f aca="true" t="shared" si="10" ref="C149:W149">SUM(C150:C152)</f>
        <v>0</v>
      </c>
      <c r="D149" s="383">
        <f t="shared" si="10"/>
        <v>0</v>
      </c>
      <c r="E149" s="383">
        <f t="shared" si="10"/>
        <v>0</v>
      </c>
      <c r="F149" s="383">
        <f t="shared" si="10"/>
        <v>0</v>
      </c>
      <c r="G149" s="383">
        <f t="shared" si="10"/>
        <v>0</v>
      </c>
      <c r="H149" s="383">
        <f t="shared" si="10"/>
        <v>0</v>
      </c>
      <c r="I149" s="383">
        <f t="shared" si="10"/>
        <v>0</v>
      </c>
      <c r="J149" s="383">
        <f t="shared" si="10"/>
        <v>0</v>
      </c>
      <c r="K149" s="383">
        <f t="shared" si="10"/>
        <v>0</v>
      </c>
      <c r="L149" s="383">
        <f t="shared" si="10"/>
        <v>0</v>
      </c>
      <c r="M149" s="383">
        <f t="shared" si="10"/>
        <v>0</v>
      </c>
      <c r="N149" s="383">
        <f t="shared" si="10"/>
        <v>0</v>
      </c>
      <c r="O149" s="383">
        <f t="shared" si="10"/>
        <v>0</v>
      </c>
      <c r="P149" s="383">
        <f t="shared" si="10"/>
        <v>0</v>
      </c>
      <c r="Q149" s="383">
        <f t="shared" si="10"/>
        <v>0</v>
      </c>
      <c r="R149" s="383">
        <f t="shared" si="10"/>
        <v>0</v>
      </c>
      <c r="S149" s="383">
        <f t="shared" si="10"/>
        <v>0</v>
      </c>
      <c r="T149" s="383">
        <f t="shared" si="10"/>
        <v>0</v>
      </c>
      <c r="U149" s="383">
        <f t="shared" si="10"/>
        <v>0</v>
      </c>
      <c r="V149" s="383">
        <f t="shared" si="10"/>
        <v>0</v>
      </c>
      <c r="W149" s="384">
        <f t="shared" si="10"/>
        <v>0</v>
      </c>
    </row>
    <row r="150" spans="2:23" ht="15.75">
      <c r="B150" s="429" t="s">
        <v>274</v>
      </c>
      <c r="C150" s="375">
        <f>SUM(D150:W150)</f>
        <v>0</v>
      </c>
      <c r="D150" s="376"/>
      <c r="E150" s="376"/>
      <c r="F150" s="376"/>
      <c r="G150" s="376"/>
      <c r="H150" s="376"/>
      <c r="I150" s="376"/>
      <c r="J150" s="376"/>
      <c r="K150" s="376"/>
      <c r="L150" s="376"/>
      <c r="M150" s="377"/>
      <c r="N150" s="410"/>
      <c r="O150" s="376"/>
      <c r="P150" s="376"/>
      <c r="Q150" s="376"/>
      <c r="R150" s="376"/>
      <c r="S150" s="376"/>
      <c r="T150" s="376"/>
      <c r="U150" s="376"/>
      <c r="V150" s="376"/>
      <c r="W150" s="377"/>
    </row>
    <row r="151" spans="2:23" ht="15.75">
      <c r="B151" s="430" t="s">
        <v>275</v>
      </c>
      <c r="C151" s="375">
        <f>SUM(D151:W151)</f>
        <v>0</v>
      </c>
      <c r="D151" s="376"/>
      <c r="E151" s="376"/>
      <c r="F151" s="376"/>
      <c r="G151" s="376"/>
      <c r="H151" s="376"/>
      <c r="I151" s="376"/>
      <c r="J151" s="376"/>
      <c r="K151" s="376"/>
      <c r="L151" s="376"/>
      <c r="M151" s="377"/>
      <c r="N151" s="410"/>
      <c r="O151" s="376"/>
      <c r="P151" s="376"/>
      <c r="Q151" s="376"/>
      <c r="R151" s="376"/>
      <c r="S151" s="376"/>
      <c r="T151" s="376"/>
      <c r="U151" s="376"/>
      <c r="V151" s="376"/>
      <c r="W151" s="377"/>
    </row>
    <row r="152" spans="2:23" ht="15.75">
      <c r="B152" s="431" t="s">
        <v>276</v>
      </c>
      <c r="C152" s="375">
        <f>SUM(D152:W152)</f>
        <v>0</v>
      </c>
      <c r="D152" s="376"/>
      <c r="E152" s="376"/>
      <c r="F152" s="376"/>
      <c r="G152" s="376"/>
      <c r="H152" s="376"/>
      <c r="I152" s="376"/>
      <c r="J152" s="376"/>
      <c r="K152" s="376"/>
      <c r="L152" s="376"/>
      <c r="M152" s="377"/>
      <c r="N152" s="410"/>
      <c r="O152" s="376"/>
      <c r="P152" s="376"/>
      <c r="Q152" s="376"/>
      <c r="R152" s="376"/>
      <c r="S152" s="376"/>
      <c r="T152" s="376"/>
      <c r="U152" s="376"/>
      <c r="V152" s="376"/>
      <c r="W152" s="377"/>
    </row>
    <row r="153" spans="2:23" ht="15.75">
      <c r="B153" s="433" t="s">
        <v>278</v>
      </c>
      <c r="C153" s="383">
        <f aca="true" t="shared" si="11" ref="C153:W153">SUM(C154:C162)</f>
        <v>0</v>
      </c>
      <c r="D153" s="383">
        <f t="shared" si="11"/>
        <v>0</v>
      </c>
      <c r="E153" s="383">
        <f t="shared" si="11"/>
        <v>0</v>
      </c>
      <c r="F153" s="383">
        <f t="shared" si="11"/>
        <v>0</v>
      </c>
      <c r="G153" s="383">
        <f t="shared" si="11"/>
        <v>0</v>
      </c>
      <c r="H153" s="383">
        <f t="shared" si="11"/>
        <v>0</v>
      </c>
      <c r="I153" s="383">
        <f t="shared" si="11"/>
        <v>0</v>
      </c>
      <c r="J153" s="383">
        <f t="shared" si="11"/>
        <v>0</v>
      </c>
      <c r="K153" s="383">
        <f t="shared" si="11"/>
        <v>0</v>
      </c>
      <c r="L153" s="383">
        <f t="shared" si="11"/>
        <v>0</v>
      </c>
      <c r="M153" s="383">
        <f t="shared" si="11"/>
        <v>0</v>
      </c>
      <c r="N153" s="383">
        <f t="shared" si="11"/>
        <v>0</v>
      </c>
      <c r="O153" s="383">
        <f t="shared" si="11"/>
        <v>0</v>
      </c>
      <c r="P153" s="383">
        <f t="shared" si="11"/>
        <v>0</v>
      </c>
      <c r="Q153" s="383">
        <f t="shared" si="11"/>
        <v>0</v>
      </c>
      <c r="R153" s="383">
        <f t="shared" si="11"/>
        <v>0</v>
      </c>
      <c r="S153" s="383">
        <f t="shared" si="11"/>
        <v>0</v>
      </c>
      <c r="T153" s="383">
        <f t="shared" si="11"/>
        <v>0</v>
      </c>
      <c r="U153" s="383">
        <f t="shared" si="11"/>
        <v>0</v>
      </c>
      <c r="V153" s="383">
        <f t="shared" si="11"/>
        <v>0</v>
      </c>
      <c r="W153" s="384">
        <f t="shared" si="11"/>
        <v>0</v>
      </c>
    </row>
    <row r="154" spans="2:23" ht="15.75">
      <c r="B154" s="434" t="s">
        <v>279</v>
      </c>
      <c r="C154" s="375">
        <f aca="true" t="shared" si="12" ref="C154:C162">SUM(D154:W154)</f>
        <v>0</v>
      </c>
      <c r="D154" s="376"/>
      <c r="E154" s="376"/>
      <c r="F154" s="376"/>
      <c r="G154" s="376"/>
      <c r="H154" s="376"/>
      <c r="I154" s="376"/>
      <c r="J154" s="376"/>
      <c r="K154" s="376"/>
      <c r="L154" s="376"/>
      <c r="M154" s="377"/>
      <c r="N154" s="410"/>
      <c r="O154" s="376"/>
      <c r="P154" s="376"/>
      <c r="Q154" s="376"/>
      <c r="R154" s="376"/>
      <c r="S154" s="376"/>
      <c r="T154" s="376"/>
      <c r="U154" s="376"/>
      <c r="V154" s="376"/>
      <c r="W154" s="377"/>
    </row>
    <row r="155" spans="2:23" ht="15.75">
      <c r="B155" s="435" t="s">
        <v>280</v>
      </c>
      <c r="C155" s="375">
        <f t="shared" si="12"/>
        <v>0</v>
      </c>
      <c r="D155" s="376"/>
      <c r="E155" s="376"/>
      <c r="F155" s="376"/>
      <c r="G155" s="376"/>
      <c r="H155" s="376"/>
      <c r="I155" s="376"/>
      <c r="J155" s="376"/>
      <c r="K155" s="376"/>
      <c r="L155" s="376"/>
      <c r="M155" s="377"/>
      <c r="N155" s="410"/>
      <c r="O155" s="376"/>
      <c r="P155" s="376"/>
      <c r="Q155" s="376"/>
      <c r="R155" s="376"/>
      <c r="S155" s="376"/>
      <c r="T155" s="376"/>
      <c r="U155" s="376"/>
      <c r="V155" s="376"/>
      <c r="W155" s="377"/>
    </row>
    <row r="156" spans="2:23" ht="15.75">
      <c r="B156" s="435" t="s">
        <v>281</v>
      </c>
      <c r="C156" s="375">
        <f t="shared" si="12"/>
        <v>0</v>
      </c>
      <c r="D156" s="376"/>
      <c r="E156" s="376"/>
      <c r="F156" s="376"/>
      <c r="G156" s="376"/>
      <c r="H156" s="376"/>
      <c r="I156" s="376"/>
      <c r="J156" s="376"/>
      <c r="K156" s="376"/>
      <c r="L156" s="376"/>
      <c r="M156" s="377"/>
      <c r="N156" s="410"/>
      <c r="O156" s="376"/>
      <c r="P156" s="376"/>
      <c r="Q156" s="376"/>
      <c r="R156" s="376"/>
      <c r="S156" s="376"/>
      <c r="T156" s="376"/>
      <c r="U156" s="376"/>
      <c r="V156" s="376"/>
      <c r="W156" s="377"/>
    </row>
    <row r="157" spans="2:23" ht="15">
      <c r="B157" s="435" t="s">
        <v>282</v>
      </c>
      <c r="C157" s="375">
        <f t="shared" si="12"/>
        <v>0</v>
      </c>
      <c r="D157" s="376"/>
      <c r="E157" s="376"/>
      <c r="F157" s="376"/>
      <c r="G157" s="376"/>
      <c r="H157" s="376"/>
      <c r="I157" s="376"/>
      <c r="J157" s="376"/>
      <c r="K157" s="376"/>
      <c r="L157" s="376"/>
      <c r="M157" s="377"/>
      <c r="N157" s="410"/>
      <c r="O157" s="376"/>
      <c r="P157" s="376"/>
      <c r="Q157" s="376"/>
      <c r="R157" s="376"/>
      <c r="S157" s="376"/>
      <c r="T157" s="376"/>
      <c r="U157" s="376"/>
      <c r="V157" s="376"/>
      <c r="W157" s="377"/>
    </row>
    <row r="158" spans="2:23" ht="15">
      <c r="B158" s="435" t="s">
        <v>283</v>
      </c>
      <c r="C158" s="375">
        <f t="shared" si="12"/>
        <v>0</v>
      </c>
      <c r="D158" s="376"/>
      <c r="E158" s="376"/>
      <c r="F158" s="376"/>
      <c r="G158" s="376"/>
      <c r="H158" s="376"/>
      <c r="I158" s="376"/>
      <c r="J158" s="376"/>
      <c r="K158" s="376"/>
      <c r="L158" s="376"/>
      <c r="M158" s="377"/>
      <c r="N158" s="410"/>
      <c r="O158" s="376"/>
      <c r="P158" s="376"/>
      <c r="Q158" s="376"/>
      <c r="R158" s="376"/>
      <c r="S158" s="376"/>
      <c r="T158" s="376"/>
      <c r="U158" s="376"/>
      <c r="V158" s="376"/>
      <c r="W158" s="377"/>
    </row>
    <row r="159" spans="2:23" ht="15">
      <c r="B159" s="435" t="s">
        <v>284</v>
      </c>
      <c r="C159" s="375">
        <f t="shared" si="12"/>
        <v>0</v>
      </c>
      <c r="D159" s="376"/>
      <c r="E159" s="376"/>
      <c r="F159" s="376"/>
      <c r="G159" s="376"/>
      <c r="H159" s="376"/>
      <c r="I159" s="376"/>
      <c r="J159" s="376"/>
      <c r="K159" s="376"/>
      <c r="L159" s="376"/>
      <c r="M159" s="377"/>
      <c r="N159" s="410"/>
      <c r="O159" s="376"/>
      <c r="P159" s="376"/>
      <c r="Q159" s="376"/>
      <c r="R159" s="376"/>
      <c r="S159" s="376"/>
      <c r="T159" s="376"/>
      <c r="U159" s="376"/>
      <c r="V159" s="376"/>
      <c r="W159" s="377"/>
    </row>
    <row r="160" spans="2:23" ht="15">
      <c r="B160" s="435" t="s">
        <v>285</v>
      </c>
      <c r="C160" s="375">
        <f t="shared" si="12"/>
        <v>0</v>
      </c>
      <c r="D160" s="376"/>
      <c r="E160" s="376"/>
      <c r="F160" s="376"/>
      <c r="G160" s="376"/>
      <c r="H160" s="376"/>
      <c r="I160" s="376"/>
      <c r="J160" s="376"/>
      <c r="K160" s="376"/>
      <c r="L160" s="376"/>
      <c r="M160" s="377"/>
      <c r="N160" s="410"/>
      <c r="O160" s="376"/>
      <c r="P160" s="376"/>
      <c r="Q160" s="376"/>
      <c r="R160" s="376"/>
      <c r="S160" s="376"/>
      <c r="T160" s="376"/>
      <c r="U160" s="376"/>
      <c r="V160" s="376"/>
      <c r="W160" s="377"/>
    </row>
    <row r="161" spans="2:23" ht="15">
      <c r="B161" s="435" t="s">
        <v>286</v>
      </c>
      <c r="C161" s="375">
        <f t="shared" si="12"/>
        <v>0</v>
      </c>
      <c r="D161" s="376"/>
      <c r="E161" s="376"/>
      <c r="F161" s="376"/>
      <c r="G161" s="376"/>
      <c r="H161" s="376"/>
      <c r="I161" s="376"/>
      <c r="J161" s="376"/>
      <c r="K161" s="376"/>
      <c r="L161" s="376"/>
      <c r="M161" s="377"/>
      <c r="N161" s="410"/>
      <c r="O161" s="376"/>
      <c r="P161" s="376"/>
      <c r="Q161" s="376"/>
      <c r="R161" s="376"/>
      <c r="S161" s="376"/>
      <c r="T161" s="376"/>
      <c r="U161" s="376"/>
      <c r="V161" s="376"/>
      <c r="W161" s="377"/>
    </row>
    <row r="162" spans="2:23" ht="15">
      <c r="B162" s="455" t="s">
        <v>287</v>
      </c>
      <c r="C162" s="456">
        <f t="shared" si="12"/>
        <v>0</v>
      </c>
      <c r="D162" s="457"/>
      <c r="E162" s="457"/>
      <c r="F162" s="457"/>
      <c r="G162" s="457"/>
      <c r="H162" s="457"/>
      <c r="I162" s="457"/>
      <c r="J162" s="457"/>
      <c r="K162" s="457"/>
      <c r="L162" s="457"/>
      <c r="M162" s="458"/>
      <c r="N162" s="459"/>
      <c r="O162" s="457"/>
      <c r="P162" s="457"/>
      <c r="Q162" s="457"/>
      <c r="R162" s="457"/>
      <c r="S162" s="457"/>
      <c r="T162" s="457"/>
      <c r="U162" s="457"/>
      <c r="V162" s="457"/>
      <c r="W162" s="458"/>
    </row>
    <row r="163" spans="3:23" ht="15"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R163" s="436"/>
      <c r="S163" s="436"/>
      <c r="T163" s="436"/>
      <c r="U163" s="436"/>
      <c r="V163" s="436"/>
      <c r="W163" s="436"/>
    </row>
  </sheetData>
  <sheetProtection/>
  <mergeCells count="22">
    <mergeCell ref="B103:N103"/>
    <mergeCell ref="I109:J109"/>
    <mergeCell ref="B110:N110"/>
    <mergeCell ref="B129:B130"/>
    <mergeCell ref="C129:C130"/>
    <mergeCell ref="D129:M129"/>
    <mergeCell ref="E100:J100"/>
    <mergeCell ref="K100:N100"/>
    <mergeCell ref="E101:F101"/>
    <mergeCell ref="G101:H101"/>
    <mergeCell ref="I101:J101"/>
    <mergeCell ref="K101:K102"/>
    <mergeCell ref="L101:L102"/>
    <mergeCell ref="M101:M102"/>
    <mergeCell ref="N101:N102"/>
    <mergeCell ref="B2:B4"/>
    <mergeCell ref="C2:D2"/>
    <mergeCell ref="C3:C4"/>
    <mergeCell ref="D3:D4"/>
    <mergeCell ref="B100:B102"/>
    <mergeCell ref="C100:C102"/>
    <mergeCell ref="D100:D102"/>
  </mergeCells>
  <dataValidations count="5">
    <dataValidation type="whole" allowBlank="1" showErrorMessage="1" errorTitle="Lỗi nhập dữ liệu" error="Chỉ nhập số tối đa 300" sqref="C27:D48 C7:D9 C79:D87 C69:D77 E120:N123 C12:D15 C17:D25 C50:D53 C55:D63 C66:D67">
      <formula1>0</formula1>
      <formula2>300</formula2>
    </dataValidation>
    <dataValidation type="whole" allowBlank="1" showErrorMessage="1" errorTitle="Lỗi nhập dữ liệu" error="Chỉ nhập số tối đa 10" sqref="C94:D97 C91:D92">
      <formula1>0</formula1>
      <formula2>10</formula2>
    </dataValidation>
    <dataValidation type="whole" allowBlank="1" showErrorMessage="1" errorTitle="Lỗi nhập dữ liệu" error="Chỉ nhập số tối đa 5" sqref="C93:D93">
      <formula1>0</formula1>
      <formula2>5</formula2>
    </dataValidation>
    <dataValidation allowBlank="1" showInputMessage="1" showErrorMessage="1" errorTitle="Lçi nhËp d÷ liÖu" error="ChØ nhËp d÷ liÖu kiÓu sè, kh«ng nhËp ch÷." sqref="C149:W149 C153:W153 C5:D6 C54:D54 C49:D49 C11:D11 C26:D26 C16:D16 C78:D78 C68:D68 C89:D89 C65:D65"/>
    <dataValidation type="whole" allowBlank="1" showErrorMessage="1" errorTitle="Lỗi nhập dữ liệu" error="Chỉ nhập số tối đa 100" sqref="C98:D98 D136:M138 C90:D90">
      <formula1>0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V39"/>
  <sheetViews>
    <sheetView showGridLines="0" showZeros="0" zoomScalePageLayoutView="0" workbookViewId="0" topLeftCell="A16">
      <selection activeCell="D9" sqref="D9"/>
    </sheetView>
  </sheetViews>
  <sheetFormatPr defaultColWidth="9" defaultRowHeight="15"/>
  <cols>
    <col min="1" max="1" width="1.59765625" style="10" customWidth="1"/>
    <col min="2" max="2" width="61.5" style="10" customWidth="1"/>
    <col min="3" max="4" width="13.59765625" style="10" customWidth="1"/>
    <col min="5" max="5" width="1.59765625" style="10" customWidth="1"/>
    <col min="6" max="6" width="2.59765625" style="10" customWidth="1"/>
    <col min="7" max="7" width="2.59765625" style="61" customWidth="1"/>
    <col min="8" max="8" width="13.59765625" style="10" customWidth="1"/>
    <col min="9" max="9" width="34" style="10" customWidth="1"/>
    <col min="10" max="16384" width="9" style="10" customWidth="1"/>
  </cols>
  <sheetData>
    <row r="1" spans="2:3" ht="4.5" customHeight="1">
      <c r="B1" s="21"/>
      <c r="C1" s="21"/>
    </row>
    <row r="2" spans="2:7" s="22" customFormat="1" ht="19.5">
      <c r="B2" s="705" t="s">
        <v>99</v>
      </c>
      <c r="C2" s="705"/>
      <c r="D2" s="705"/>
      <c r="G2" s="62"/>
    </row>
    <row r="3" spans="2:7" s="22" customFormat="1" ht="15">
      <c r="B3" s="706" t="s">
        <v>71</v>
      </c>
      <c r="C3" s="706"/>
      <c r="D3" s="706"/>
      <c r="G3" s="62"/>
    </row>
    <row r="4" spans="5:7" s="22" customFormat="1" ht="15">
      <c r="E4" s="23"/>
      <c r="G4" s="62"/>
    </row>
    <row r="5" spans="2:22" s="22" customFormat="1" ht="18">
      <c r="B5" s="24"/>
      <c r="C5" s="24"/>
      <c r="E5" s="23"/>
      <c r="G5" s="62"/>
      <c r="V5" s="25"/>
    </row>
    <row r="6" spans="7:22" s="26" customFormat="1" ht="18">
      <c r="G6" s="61"/>
      <c r="V6" s="25"/>
    </row>
    <row r="8" ht="15.75" thickBot="1">
      <c r="C8" s="27" t="s">
        <v>256</v>
      </c>
    </row>
    <row r="9" spans="2:22" s="28" customFormat="1" ht="15.75" customHeight="1">
      <c r="B9" s="265" t="s">
        <v>235</v>
      </c>
      <c r="C9" s="266" t="s">
        <v>236</v>
      </c>
      <c r="D9"/>
      <c r="G9" s="61"/>
      <c r="V9" s="25"/>
    </row>
    <row r="10" spans="1:19" s="240" customFormat="1" ht="15.75" customHeight="1" thickBot="1">
      <c r="A10" s="28"/>
      <c r="B10" s="267" t="s">
        <v>237</v>
      </c>
      <c r="C10" s="268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2:7" s="28" customFormat="1" ht="15.75" customHeight="1" thickBot="1">
      <c r="B11"/>
      <c r="C11"/>
      <c r="D11"/>
      <c r="G11" s="63"/>
    </row>
    <row r="12" spans="2:7" s="28" customFormat="1" ht="15.75" customHeight="1">
      <c r="B12" s="265" t="s">
        <v>238</v>
      </c>
      <c r="C12" s="269" t="s">
        <v>239</v>
      </c>
      <c r="D12" s="266" t="s">
        <v>240</v>
      </c>
      <c r="G12" s="63"/>
    </row>
    <row r="13" spans="2:7" s="28" customFormat="1" ht="15.75" customHeight="1">
      <c r="B13" s="270" t="s">
        <v>241</v>
      </c>
      <c r="C13" s="271"/>
      <c r="D13" s="272"/>
      <c r="E13" s="29"/>
      <c r="G13" s="63"/>
    </row>
    <row r="14" spans="2:7" s="28" customFormat="1" ht="15.75" customHeight="1">
      <c r="B14" s="270" t="s">
        <v>242</v>
      </c>
      <c r="C14" s="273"/>
      <c r="D14" s="272"/>
      <c r="E14" s="29"/>
      <c r="G14" s="63"/>
    </row>
    <row r="15" spans="2:7" s="28" customFormat="1" ht="15.75" customHeight="1">
      <c r="B15" s="270" t="s">
        <v>243</v>
      </c>
      <c r="C15" s="273"/>
      <c r="D15" s="272"/>
      <c r="E15" s="29"/>
      <c r="G15" s="63"/>
    </row>
    <row r="16" spans="2:7" s="28" customFormat="1" ht="15.75" customHeight="1">
      <c r="B16" s="270" t="s">
        <v>244</v>
      </c>
      <c r="C16" s="273"/>
      <c r="D16" s="272"/>
      <c r="E16" s="29"/>
      <c r="G16" s="63"/>
    </row>
    <row r="17" spans="2:7" s="28" customFormat="1" ht="15.75" customHeight="1">
      <c r="B17" s="270" t="s">
        <v>245</v>
      </c>
      <c r="C17" s="273"/>
      <c r="D17" s="272"/>
      <c r="E17" s="29"/>
      <c r="G17" s="63"/>
    </row>
    <row r="18" spans="2:7" s="28" customFormat="1" ht="15.75" customHeight="1">
      <c r="B18" s="270" t="s">
        <v>246</v>
      </c>
      <c r="C18" s="273"/>
      <c r="D18" s="272"/>
      <c r="E18" s="29"/>
      <c r="G18" s="63"/>
    </row>
    <row r="19" spans="2:7" s="28" customFormat="1" ht="15.75" customHeight="1">
      <c r="B19" s="270" t="s">
        <v>247</v>
      </c>
      <c r="C19" s="273"/>
      <c r="D19" s="272"/>
      <c r="E19" s="29"/>
      <c r="G19" s="63"/>
    </row>
    <row r="20" spans="2:7" s="28" customFormat="1" ht="15.75" customHeight="1" thickBot="1">
      <c r="B20" s="274" t="s">
        <v>248</v>
      </c>
      <c r="C20" s="275"/>
      <c r="D20" s="276"/>
      <c r="E20" s="29"/>
      <c r="G20" s="63"/>
    </row>
    <row r="21" spans="2:7" s="28" customFormat="1" ht="15.75" customHeight="1">
      <c r="B21" s="34"/>
      <c r="C21" s="736" t="s">
        <v>20</v>
      </c>
      <c r="D21" s="736"/>
      <c r="E21" s="277"/>
      <c r="F21" s="277"/>
      <c r="G21" s="61"/>
    </row>
    <row r="22" spans="2:7" s="36" customFormat="1" ht="15.75" customHeight="1">
      <c r="B22" s="35" t="s">
        <v>21</v>
      </c>
      <c r="C22" s="708" t="s">
        <v>18</v>
      </c>
      <c r="D22" s="708"/>
      <c r="E22" s="278"/>
      <c r="F22" s="278"/>
      <c r="G22" s="61"/>
    </row>
    <row r="23" spans="2:7" s="38" customFormat="1" ht="15.75" customHeight="1">
      <c r="B23" s="37" t="s">
        <v>17</v>
      </c>
      <c r="C23" s="707" t="s">
        <v>22</v>
      </c>
      <c r="D23" s="707"/>
      <c r="E23" s="277"/>
      <c r="F23" s="277"/>
      <c r="G23" s="64"/>
    </row>
    <row r="24" spans="2:7" s="28" customFormat="1" ht="15.75" customHeight="1">
      <c r="B24" s="34"/>
      <c r="C24" s="29"/>
      <c r="D24" s="29"/>
      <c r="E24" s="29"/>
      <c r="F24" s="29"/>
      <c r="G24" s="61"/>
    </row>
    <row r="25" spans="2:7" s="28" customFormat="1" ht="15.75" customHeight="1">
      <c r="B25" s="34"/>
      <c r="C25" s="29"/>
      <c r="D25" s="29"/>
      <c r="E25" s="29"/>
      <c r="F25" s="29"/>
      <c r="G25" s="61"/>
    </row>
    <row r="26" spans="2:7" s="28" customFormat="1" ht="15.75" customHeight="1">
      <c r="B26" s="34"/>
      <c r="C26" s="29"/>
      <c r="D26" s="29"/>
      <c r="E26" s="29"/>
      <c r="F26" s="29"/>
      <c r="G26" s="61"/>
    </row>
    <row r="27" spans="2:7" s="28" customFormat="1" ht="15.75" customHeight="1">
      <c r="B27" s="39" t="s">
        <v>23</v>
      </c>
      <c r="C27" s="707" t="s">
        <v>23</v>
      </c>
      <c r="D27" s="707"/>
      <c r="E27" s="277"/>
      <c r="F27" s="277"/>
      <c r="G27" s="61"/>
    </row>
    <row r="28" spans="2:7" s="28" customFormat="1" ht="4.5" customHeight="1">
      <c r="B28" s="40"/>
      <c r="C28" s="41"/>
      <c r="D28" s="41"/>
      <c r="E28" s="41"/>
      <c r="F28" s="41"/>
      <c r="G28" s="61"/>
    </row>
    <row r="29" spans="2:7" s="42" customFormat="1" ht="13.5">
      <c r="B29" s="65"/>
      <c r="C29" s="65"/>
      <c r="G29" s="61"/>
    </row>
    <row r="30" spans="2:7" s="42" customFormat="1" ht="15">
      <c r="B30" s="66"/>
      <c r="C30" s="66"/>
      <c r="G30" s="61"/>
    </row>
    <row r="31" spans="2:7" s="42" customFormat="1" ht="15">
      <c r="B31" s="67"/>
      <c r="C31" s="67"/>
      <c r="G31" s="61"/>
    </row>
    <row r="32" spans="2:7" s="42" customFormat="1" ht="15">
      <c r="B32" s="67"/>
      <c r="C32" s="67"/>
      <c r="G32" s="61"/>
    </row>
    <row r="33" spans="2:7" s="42" customFormat="1" ht="15">
      <c r="B33" s="67"/>
      <c r="C33" s="67"/>
      <c r="G33" s="61"/>
    </row>
    <row r="34" spans="2:7" s="42" customFormat="1" ht="15">
      <c r="B34" s="67"/>
      <c r="C34" s="67"/>
      <c r="G34" s="61"/>
    </row>
    <row r="39" spans="2:3" ht="15">
      <c r="B39" s="21"/>
      <c r="C39" s="21"/>
    </row>
  </sheetData>
  <sheetProtection password="C129" sheet="1" objects="1" scenarios="1"/>
  <mergeCells count="6">
    <mergeCell ref="B2:D2"/>
    <mergeCell ref="B3:D3"/>
    <mergeCell ref="C21:D21"/>
    <mergeCell ref="C22:D22"/>
    <mergeCell ref="C23:D23"/>
    <mergeCell ref="C27:D27"/>
  </mergeCells>
  <dataValidations count="2">
    <dataValidation allowBlank="1" showInputMessage="1" showErrorMessage="1" errorTitle="Lçi nhËp d÷ liÖu" error="ChØ nhËp d÷ liÖu kiÓu sè, kh«ng nhËp ch÷." sqref="B11:D11"/>
    <dataValidation type="decimal" allowBlank="1" showErrorMessage="1" errorTitle="Nhập dữ liệu sai" error="Chỉ được phép nhập số không quá 100000000000" sqref="D13:D17 D19:D20">
      <formula1>0</formula1>
      <formula2>100000000000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zoomScalePageLayoutView="0" workbookViewId="0" topLeftCell="A2">
      <selection activeCell="J11" sqref="J11"/>
    </sheetView>
  </sheetViews>
  <sheetFormatPr defaultColWidth="9" defaultRowHeight="15"/>
  <cols>
    <col min="1" max="1" width="1.59765625" style="10" customWidth="1"/>
    <col min="2" max="2" width="5.296875" style="466" hidden="1" customWidth="1"/>
    <col min="3" max="3" width="40.69921875" style="10" customWidth="1"/>
    <col min="4" max="4" width="11.296875" style="10" customWidth="1"/>
    <col min="5" max="5" width="11.296875" style="10" hidden="1" customWidth="1"/>
    <col min="6" max="8" width="9.09765625" style="10" customWidth="1"/>
    <col min="9" max="9" width="0.796875" style="10" customWidth="1"/>
    <col min="10" max="13" width="2.59765625" style="74" customWidth="1"/>
    <col min="14" max="16384" width="9" style="10" customWidth="1"/>
  </cols>
  <sheetData>
    <row r="1" spans="3:8" ht="18.75">
      <c r="C1" s="71" t="s">
        <v>171</v>
      </c>
      <c r="D1" s="71"/>
      <c r="E1" s="71"/>
      <c r="F1" s="71"/>
      <c r="G1" s="72"/>
      <c r="H1" s="73"/>
    </row>
    <row r="2" ht="4.5" customHeight="1" thickBot="1"/>
    <row r="3" spans="3:8" ht="15.75">
      <c r="C3" s="630" t="s">
        <v>172</v>
      </c>
      <c r="D3" s="632" t="s">
        <v>19</v>
      </c>
      <c r="E3" s="463"/>
      <c r="F3" s="634" t="s">
        <v>0</v>
      </c>
      <c r="G3" s="635"/>
      <c r="H3" s="636"/>
    </row>
    <row r="4" spans="3:8" ht="15.75">
      <c r="C4" s="631"/>
      <c r="D4" s="633"/>
      <c r="E4" s="75"/>
      <c r="F4" s="75" t="s">
        <v>27</v>
      </c>
      <c r="G4" s="75" t="s">
        <v>28</v>
      </c>
      <c r="H4" s="76" t="s">
        <v>29</v>
      </c>
    </row>
    <row r="5" spans="3:8" ht="15" hidden="1">
      <c r="C5" s="467"/>
      <c r="D5" s="468"/>
      <c r="E5" s="468"/>
      <c r="F5" s="468">
        <v>10</v>
      </c>
      <c r="G5" s="468">
        <v>11</v>
      </c>
      <c r="H5" s="469">
        <v>12</v>
      </c>
    </row>
    <row r="6" spans="2:13" s="466" customFormat="1" ht="15" hidden="1">
      <c r="B6" s="231" t="s">
        <v>220</v>
      </c>
      <c r="C6" s="470"/>
      <c r="D6" s="471" t="s">
        <v>221</v>
      </c>
      <c r="E6" s="471"/>
      <c r="F6" s="471" t="s">
        <v>417</v>
      </c>
      <c r="G6" s="471" t="s">
        <v>418</v>
      </c>
      <c r="H6" s="472" t="s">
        <v>419</v>
      </c>
      <c r="J6" s="473"/>
      <c r="K6" s="473"/>
      <c r="L6" s="473"/>
      <c r="M6" s="473"/>
    </row>
    <row r="7" spans="2:13" ht="15.75">
      <c r="B7" s="231">
        <v>6</v>
      </c>
      <c r="C7" s="196" t="s">
        <v>19</v>
      </c>
      <c r="D7" s="197">
        <f>SUM(F7:H7)</f>
        <v>31</v>
      </c>
      <c r="E7" s="474"/>
      <c r="F7" s="212">
        <v>12</v>
      </c>
      <c r="G7" s="212">
        <v>10</v>
      </c>
      <c r="H7" s="213">
        <v>9</v>
      </c>
      <c r="J7" s="55"/>
      <c r="K7" s="55">
        <f>IF(OR(F7&lt;&gt;F26,F7&lt;F31,F7&lt;F9,F7&lt;F10,F7&lt;F11),"Er","")</f>
      </c>
      <c r="L7" s="55">
        <f>IF(OR(G7&lt;&gt;G26,G7&lt;G31,G7&lt;G9,G7&lt;G10,G7&lt;G11),"Er","")</f>
      </c>
      <c r="M7" s="55">
        <f>IF(OR(H7&lt;&gt;H26,H7&lt;H31,H7&lt;H9,H7&lt;H10,H7&lt;H11),"Er","")</f>
      </c>
    </row>
    <row r="8" spans="2:13" ht="15" hidden="1">
      <c r="B8" s="231"/>
      <c r="C8" s="475"/>
      <c r="D8" s="197"/>
      <c r="E8" s="476"/>
      <c r="F8" s="477">
        <v>10</v>
      </c>
      <c r="G8" s="477">
        <v>11</v>
      </c>
      <c r="H8" s="478">
        <v>12</v>
      </c>
      <c r="J8" s="55"/>
      <c r="K8" s="55"/>
      <c r="L8" s="55"/>
      <c r="M8" s="55"/>
    </row>
    <row r="9" spans="2:13" ht="15.75">
      <c r="B9" s="231">
        <v>102</v>
      </c>
      <c r="C9" s="204" t="s">
        <v>173</v>
      </c>
      <c r="D9" s="197">
        <f aca="true" t="shared" si="0" ref="D9:D16">SUM(F9:H9)</f>
        <v>0</v>
      </c>
      <c r="E9" s="474">
        <v>1</v>
      </c>
      <c r="F9" s="212"/>
      <c r="G9" s="212"/>
      <c r="H9" s="213"/>
      <c r="J9" s="55">
        <f>IF(OR(AND(D9&lt;&gt;0,'[2]Truong'!Z10=FALSE),AND(D9=0,'[2]Truong'!Z10=TRUE)),"Er","")</f>
      </c>
      <c r="K9" s="55">
        <f>IF(F9&gt;F7,"Er","")</f>
      </c>
      <c r="L9" s="55">
        <f>IF(G9&gt;G7,"Er","")</f>
      </c>
      <c r="M9" s="55">
        <f>IF(H9&gt;H7,"Er","")</f>
      </c>
    </row>
    <row r="10" spans="2:13" ht="15.75">
      <c r="B10" s="231">
        <v>99</v>
      </c>
      <c r="C10" s="205" t="s">
        <v>174</v>
      </c>
      <c r="D10" s="198">
        <f t="shared" si="0"/>
        <v>0</v>
      </c>
      <c r="E10" s="479">
        <v>2</v>
      </c>
      <c r="F10" s="214"/>
      <c r="G10" s="214"/>
      <c r="H10" s="215"/>
      <c r="J10" s="55">
        <f>IF(OR(AND(D10&lt;&gt;0,'[2]Truong'!Z7=FALSE),AND(D10=0,'[2]Truong'!Z7=TRUE)),"Er","")</f>
      </c>
      <c r="K10" s="55">
        <f>IF(F10&gt;F7,"Er","")</f>
      </c>
      <c r="L10" s="55">
        <f>IF(G10&gt;G7,"Er","")</f>
      </c>
      <c r="M10" s="55">
        <f>IF(H10&gt;H7,"Er","")</f>
      </c>
    </row>
    <row r="11" spans="2:13" ht="15.75">
      <c r="B11" s="231">
        <v>384</v>
      </c>
      <c r="C11" s="205" t="s">
        <v>175</v>
      </c>
      <c r="D11" s="198">
        <f t="shared" si="0"/>
        <v>10</v>
      </c>
      <c r="E11" s="480">
        <v>3</v>
      </c>
      <c r="F11" s="214"/>
      <c r="G11" s="214">
        <v>10</v>
      </c>
      <c r="H11" s="215"/>
      <c r="J11" s="55" t="str">
        <f>IF(OR(AND(D11&lt;&gt;0,'[2]Truong'!Z39=FALSE),AND(D11=0,'[2]Truong'!Z39=TRUE)),"Er","")</f>
        <v>Er</v>
      </c>
      <c r="K11" s="55">
        <f>IF(F11&gt;F7,"Er","")</f>
      </c>
      <c r="L11" s="55">
        <f>IF(G11&gt;G7,"Er","")</f>
      </c>
      <c r="M11" s="55">
        <f>IF(H11&gt;H7,"Er","")</f>
      </c>
    </row>
    <row r="12" spans="2:13" ht="15" hidden="1">
      <c r="B12" s="231"/>
      <c r="C12" s="205"/>
      <c r="D12" s="198">
        <f t="shared" si="0"/>
        <v>33</v>
      </c>
      <c r="E12" s="474"/>
      <c r="F12" s="481">
        <v>10</v>
      </c>
      <c r="G12" s="481">
        <v>11</v>
      </c>
      <c r="H12" s="482">
        <v>12</v>
      </c>
      <c r="J12" s="55"/>
      <c r="K12" s="55"/>
      <c r="L12" s="55"/>
      <c r="M12" s="55"/>
    </row>
    <row r="13" spans="2:13" ht="15.75">
      <c r="B13" s="232">
        <v>103</v>
      </c>
      <c r="C13" s="206" t="s">
        <v>215</v>
      </c>
      <c r="D13" s="198">
        <f t="shared" si="0"/>
        <v>0</v>
      </c>
      <c r="E13" s="479">
        <v>1</v>
      </c>
      <c r="F13" s="214"/>
      <c r="G13" s="214"/>
      <c r="H13" s="215"/>
      <c r="J13" s="55"/>
      <c r="K13" s="55">
        <f>IF(F13&gt;F7,"Er","")</f>
      </c>
      <c r="L13" s="55">
        <f>IF(G13&gt;G7,"Er","")</f>
      </c>
      <c r="M13" s="55">
        <f>IF(H13&gt;H7,"Er","")</f>
      </c>
    </row>
    <row r="14" spans="2:13" ht="15.75">
      <c r="B14" s="232">
        <v>104</v>
      </c>
      <c r="C14" s="207" t="s">
        <v>176</v>
      </c>
      <c r="D14" s="198">
        <f t="shared" si="0"/>
        <v>0</v>
      </c>
      <c r="E14" s="479">
        <v>3</v>
      </c>
      <c r="F14" s="214"/>
      <c r="G14" s="214"/>
      <c r="H14" s="215"/>
      <c r="J14" s="55"/>
      <c r="K14" s="55">
        <f>IF(F14&gt;F7,"Er","")</f>
      </c>
      <c r="L14" s="55">
        <f>IF(G14&gt;G7,"Er","")</f>
      </c>
      <c r="M14" s="55">
        <f>IF(H14&gt;H7,"Er","")</f>
      </c>
    </row>
    <row r="15" spans="2:13" ht="15.75">
      <c r="B15" s="232">
        <v>105</v>
      </c>
      <c r="C15" s="207" t="s">
        <v>177</v>
      </c>
      <c r="D15" s="198">
        <f t="shared" si="0"/>
        <v>0</v>
      </c>
      <c r="E15" s="479">
        <v>4</v>
      </c>
      <c r="F15" s="214"/>
      <c r="G15" s="214"/>
      <c r="H15" s="215"/>
      <c r="J15" s="55"/>
      <c r="K15" s="55">
        <f>IF(F15&gt;F7,"Er","")</f>
      </c>
      <c r="L15" s="55">
        <f>IF(G15&gt;G7,"Er","")</f>
      </c>
      <c r="M15" s="55">
        <f>IF(H15&gt;H7,"Er","")</f>
      </c>
    </row>
    <row r="16" spans="2:13" ht="15.75">
      <c r="B16" s="232">
        <v>106</v>
      </c>
      <c r="C16" s="166" t="s">
        <v>178</v>
      </c>
      <c r="D16" s="199">
        <f t="shared" si="0"/>
        <v>10</v>
      </c>
      <c r="E16" s="479">
        <v>5</v>
      </c>
      <c r="F16" s="214"/>
      <c r="G16" s="214">
        <v>10</v>
      </c>
      <c r="H16" s="215"/>
      <c r="J16" s="55"/>
      <c r="K16" s="55">
        <f>IF(F16&gt;F7,"Er","")</f>
      </c>
      <c r="L16" s="55">
        <f>IF(G16&gt;G7,"Er","")</f>
      </c>
      <c r="M16" s="55">
        <f>IF(H16&gt;H7,"Er","")</f>
      </c>
    </row>
    <row r="17" spans="2:13" ht="15.75">
      <c r="B17" s="232"/>
      <c r="C17" s="637" t="s">
        <v>179</v>
      </c>
      <c r="D17" s="638"/>
      <c r="E17" s="638"/>
      <c r="F17" s="638"/>
      <c r="G17" s="638"/>
      <c r="H17" s="639"/>
      <c r="J17" s="77"/>
      <c r="K17" s="77"/>
      <c r="L17" s="77"/>
      <c r="M17" s="77"/>
    </row>
    <row r="18" spans="2:13" s="1" customFormat="1" ht="15" hidden="1">
      <c r="B18" s="231"/>
      <c r="C18" s="483"/>
      <c r="D18" s="19"/>
      <c r="E18" s="19"/>
      <c r="F18" s="19">
        <v>10</v>
      </c>
      <c r="G18" s="19">
        <v>11</v>
      </c>
      <c r="H18" s="20">
        <v>12</v>
      </c>
      <c r="J18" s="4"/>
      <c r="K18" s="4"/>
      <c r="L18" s="4"/>
      <c r="M18" s="4"/>
    </row>
    <row r="19" spans="2:13" s="1" customFormat="1" ht="15.75">
      <c r="B19" s="232">
        <v>113</v>
      </c>
      <c r="C19" s="208" t="s">
        <v>180</v>
      </c>
      <c r="D19" s="148">
        <f aca="true" t="shared" si="1" ref="D19:D25">IF(SUM(F19:H19)&lt;&gt;0,SUM(F19:H19),"")</f>
      </c>
      <c r="E19" s="484">
        <v>4</v>
      </c>
      <c r="F19" s="155"/>
      <c r="G19" s="155"/>
      <c r="H19" s="145"/>
      <c r="J19" s="5"/>
      <c r="K19" s="55">
        <f>IF(F19&gt;F7,"Er","")</f>
      </c>
      <c r="L19" s="55">
        <f>IF(G19&gt;G7,"Er","")</f>
      </c>
      <c r="M19" s="55">
        <f>IF(H19&gt;H7,"Er","")</f>
      </c>
    </row>
    <row r="20" spans="2:13" s="1" customFormat="1" ht="15.75">
      <c r="B20" s="232">
        <v>114</v>
      </c>
      <c r="C20" s="209" t="s">
        <v>181</v>
      </c>
      <c r="D20" s="148">
        <f t="shared" si="1"/>
      </c>
      <c r="E20" s="485">
        <v>22</v>
      </c>
      <c r="F20" s="106"/>
      <c r="G20" s="106"/>
      <c r="H20" s="108"/>
      <c r="J20" s="5"/>
      <c r="K20" s="55">
        <f>IF(F20&gt;F7,"Er","")</f>
      </c>
      <c r="L20" s="55">
        <f>IF(G20&gt;G7,"Er","")</f>
      </c>
      <c r="M20" s="55">
        <f>IF(H20&gt;H7,"Er","")</f>
      </c>
    </row>
    <row r="21" spans="2:13" s="1" customFormat="1" ht="15.75">
      <c r="B21" s="232">
        <v>115</v>
      </c>
      <c r="C21" s="209" t="s">
        <v>182</v>
      </c>
      <c r="D21" s="148">
        <f t="shared" si="1"/>
      </c>
      <c r="E21" s="486">
        <v>6</v>
      </c>
      <c r="F21" s="106"/>
      <c r="G21" s="106"/>
      <c r="H21" s="108"/>
      <c r="J21" s="5"/>
      <c r="K21" s="55">
        <f>IF(F21&gt;F7,"Er","")</f>
      </c>
      <c r="L21" s="55">
        <f>IF(G21&gt;G7,"Er","")</f>
      </c>
      <c r="M21" s="55">
        <f>IF(H21&gt;H7,"Er","")</f>
      </c>
    </row>
    <row r="22" spans="2:13" s="1" customFormat="1" ht="15.75">
      <c r="B22" s="232">
        <v>116</v>
      </c>
      <c r="C22" s="209" t="s">
        <v>183</v>
      </c>
      <c r="D22" s="148">
        <f t="shared" si="1"/>
      </c>
      <c r="E22" s="485">
        <v>7</v>
      </c>
      <c r="F22" s="106"/>
      <c r="G22" s="106"/>
      <c r="H22" s="108"/>
      <c r="J22" s="5"/>
      <c r="K22" s="55">
        <f>IF(F22&gt;F7,"Er","")</f>
      </c>
      <c r="L22" s="55">
        <f>IF(G22&gt;G7,"Er","")</f>
      </c>
      <c r="M22" s="55">
        <f>IF(H22&gt;H7,"Er","")</f>
      </c>
    </row>
    <row r="23" spans="2:13" s="1" customFormat="1" ht="15">
      <c r="B23" s="232">
        <v>117</v>
      </c>
      <c r="C23" s="209" t="s">
        <v>184</v>
      </c>
      <c r="D23" s="148">
        <f t="shared" si="1"/>
      </c>
      <c r="E23" s="485">
        <v>8</v>
      </c>
      <c r="F23" s="106"/>
      <c r="G23" s="106"/>
      <c r="H23" s="108"/>
      <c r="J23" s="5"/>
      <c r="K23" s="55">
        <f>IF(F23&gt;F7,"Er","")</f>
      </c>
      <c r="L23" s="55">
        <f>IF(G23&gt;G7,"Er","")</f>
      </c>
      <c r="M23" s="55">
        <f>IF(H23&gt;H7,"Er","")</f>
      </c>
    </row>
    <row r="24" spans="2:13" s="1" customFormat="1" ht="15">
      <c r="B24" s="232">
        <v>118</v>
      </c>
      <c r="C24" s="209" t="s">
        <v>185</v>
      </c>
      <c r="D24" s="148">
        <f t="shared" si="1"/>
      </c>
      <c r="E24" s="485">
        <v>5</v>
      </c>
      <c r="F24" s="106"/>
      <c r="G24" s="106"/>
      <c r="H24" s="108"/>
      <c r="J24" s="5"/>
      <c r="K24" s="55">
        <f>IF(F24&gt;F7,"Er","")</f>
      </c>
      <c r="L24" s="55">
        <f>IF(G24&gt;G7,"Er","")</f>
      </c>
      <c r="M24" s="55">
        <f>IF(H24&gt;H7,"Er","")</f>
      </c>
    </row>
    <row r="25" spans="2:13" s="1" customFormat="1" ht="15">
      <c r="B25" s="232">
        <v>119</v>
      </c>
      <c r="C25" s="209" t="s">
        <v>186</v>
      </c>
      <c r="D25" s="135">
        <f t="shared" si="1"/>
      </c>
      <c r="E25" s="485">
        <v>20</v>
      </c>
      <c r="F25" s="106"/>
      <c r="G25" s="106"/>
      <c r="H25" s="108"/>
      <c r="J25" s="5"/>
      <c r="K25" s="55">
        <f>IF(F25&gt;F7,"Er","")</f>
      </c>
      <c r="L25" s="55">
        <f>IF(G25&gt;G7,"Er","")</f>
      </c>
      <c r="M25" s="55">
        <f>IF(H25&gt;H7,"Er","")</f>
      </c>
    </row>
    <row r="26" spans="2:13" ht="15">
      <c r="B26" s="232">
        <v>120</v>
      </c>
      <c r="C26" s="464" t="s">
        <v>187</v>
      </c>
      <c r="D26" s="200">
        <f>SUM(F26:H26)</f>
        <v>31</v>
      </c>
      <c r="E26" s="201"/>
      <c r="F26" s="201">
        <f>SUM(F28:F30)</f>
        <v>12</v>
      </c>
      <c r="G26" s="201">
        <f>SUM(G28:G30)</f>
        <v>10</v>
      </c>
      <c r="H26" s="202">
        <f>SUM(H28:H30)</f>
        <v>9</v>
      </c>
      <c r="J26" s="55"/>
      <c r="K26" s="55">
        <f>IF(F26&lt;&gt;F7,"Er","")</f>
      </c>
      <c r="L26" s="55">
        <f>IF(G26&lt;&gt;G7,"Er","")</f>
      </c>
      <c r="M26" s="55">
        <f>IF(H26&lt;&gt;H7,"Er","")</f>
      </c>
    </row>
    <row r="27" spans="2:13" ht="15" hidden="1">
      <c r="B27" s="231"/>
      <c r="C27" s="487"/>
      <c r="D27" s="201"/>
      <c r="E27" s="488"/>
      <c r="F27" s="489">
        <v>10</v>
      </c>
      <c r="G27" s="489">
        <v>11</v>
      </c>
      <c r="H27" s="490">
        <v>12</v>
      </c>
      <c r="J27" s="55"/>
      <c r="K27" s="55"/>
      <c r="L27" s="55"/>
      <c r="M27" s="55"/>
    </row>
    <row r="28" spans="2:13" ht="15">
      <c r="B28" s="232">
        <v>121</v>
      </c>
      <c r="C28" s="204" t="s">
        <v>188</v>
      </c>
      <c r="D28" s="197">
        <f>SUM(F28:H28)</f>
        <v>31</v>
      </c>
      <c r="E28" s="491">
        <v>5</v>
      </c>
      <c r="F28" s="212">
        <v>12</v>
      </c>
      <c r="G28" s="212">
        <v>10</v>
      </c>
      <c r="H28" s="216">
        <v>9</v>
      </c>
      <c r="J28" s="55"/>
      <c r="K28" s="55">
        <f>IF(F28&gt;F7,"Er","")</f>
      </c>
      <c r="L28" s="55">
        <f>IF(G28&gt;G7,"Er","")</f>
      </c>
      <c r="M28" s="55">
        <f>IF(H28&gt;H7,"Er","")</f>
      </c>
    </row>
    <row r="29" spans="2:13" ht="15">
      <c r="B29" s="232">
        <v>122</v>
      </c>
      <c r="C29" s="210" t="s">
        <v>189</v>
      </c>
      <c r="D29" s="198">
        <f>SUM(F29:H29)</f>
        <v>0</v>
      </c>
      <c r="E29" s="479">
        <v>6</v>
      </c>
      <c r="F29" s="214"/>
      <c r="G29" s="214"/>
      <c r="H29" s="215"/>
      <c r="J29" s="55"/>
      <c r="K29" s="55">
        <f>IF(F29&gt;F7,"Er","")</f>
      </c>
      <c r="L29" s="55">
        <f>IF(G29&gt;G7,"Er","")</f>
      </c>
      <c r="M29" s="55">
        <f>IF(H29&gt;H7,"Er","")</f>
      </c>
    </row>
    <row r="30" spans="2:13" ht="15">
      <c r="B30" s="232">
        <v>123</v>
      </c>
      <c r="C30" s="210" t="s">
        <v>190</v>
      </c>
      <c r="D30" s="199">
        <f>SUM(F30:H30)</f>
        <v>0</v>
      </c>
      <c r="E30" s="479">
        <v>7</v>
      </c>
      <c r="F30" s="214"/>
      <c r="G30" s="214"/>
      <c r="H30" s="215"/>
      <c r="J30" s="55"/>
      <c r="K30" s="55">
        <f>IF(F30&gt;F7,"Er","")</f>
      </c>
      <c r="L30" s="55">
        <f>IF(G30&gt;G7,"Er","")</f>
      </c>
      <c r="M30" s="55">
        <f>IF(H30&gt;H7,"Er","")</f>
      </c>
    </row>
    <row r="31" spans="2:13" ht="15">
      <c r="B31" s="232">
        <v>124</v>
      </c>
      <c r="C31" s="464" t="s">
        <v>191</v>
      </c>
      <c r="D31" s="200">
        <f>SUM(D33:D46)</f>
        <v>0</v>
      </c>
      <c r="E31" s="201"/>
      <c r="F31" s="201">
        <f>SUM(F33:F46)</f>
        <v>0</v>
      </c>
      <c r="G31" s="201">
        <f>SUM(G33:G46)</f>
        <v>0</v>
      </c>
      <c r="H31" s="202">
        <f>SUM(H33:H46)</f>
        <v>0</v>
      </c>
      <c r="J31" s="55"/>
      <c r="K31" s="55">
        <f>IF(F31&gt;F7,"Er","")</f>
      </c>
      <c r="L31" s="55">
        <f>IF(G31&gt;G7,"Er","")</f>
      </c>
      <c r="M31" s="55">
        <f>IF(H31&gt;H7,"Er","")</f>
      </c>
    </row>
    <row r="32" spans="2:13" ht="15" hidden="1">
      <c r="B32" s="231"/>
      <c r="C32" s="487"/>
      <c r="D32" s="201"/>
      <c r="E32" s="488"/>
      <c r="F32" s="489">
        <v>10</v>
      </c>
      <c r="G32" s="489">
        <v>11</v>
      </c>
      <c r="H32" s="492">
        <v>12</v>
      </c>
      <c r="J32" s="55"/>
      <c r="K32" s="55">
        <f>IF(F32&gt;F7,"Er","")</f>
      </c>
      <c r="L32" s="55" t="str">
        <f>IF(G32&gt;G7,"Er","")</f>
        <v>Er</v>
      </c>
      <c r="M32" s="55" t="str">
        <f>IF(H32&gt;H7,"Er","")</f>
        <v>Er</v>
      </c>
    </row>
    <row r="33" spans="2:13" ht="15">
      <c r="B33" s="232">
        <v>125</v>
      </c>
      <c r="C33" s="204" t="s">
        <v>192</v>
      </c>
      <c r="D33" s="197">
        <f aca="true" t="shared" si="2" ref="D33:D46">SUM(F33:H33)</f>
        <v>0</v>
      </c>
      <c r="E33" s="488">
        <v>1</v>
      </c>
      <c r="F33" s="212"/>
      <c r="G33" s="212"/>
      <c r="H33" s="213"/>
      <c r="J33" s="55"/>
      <c r="K33" s="55">
        <f>IF(F33&gt;F7,"Er","")</f>
      </c>
      <c r="L33" s="55">
        <f>IF(G33&gt;G7,"Er","")</f>
      </c>
      <c r="M33" s="55">
        <f>IF(H33&gt;H7,"Er","")</f>
      </c>
    </row>
    <row r="34" spans="2:13" ht="15">
      <c r="B34" s="232">
        <v>126</v>
      </c>
      <c r="C34" s="210" t="s">
        <v>193</v>
      </c>
      <c r="D34" s="198">
        <f t="shared" si="2"/>
        <v>0</v>
      </c>
      <c r="E34" s="488">
        <v>2</v>
      </c>
      <c r="F34" s="214"/>
      <c r="G34" s="214"/>
      <c r="H34" s="215"/>
      <c r="J34" s="55"/>
      <c r="K34" s="55">
        <f>IF(F34&gt;F7,"Er","")</f>
      </c>
      <c r="L34" s="55">
        <f>IF(G34&gt;G7,"Er","")</f>
      </c>
      <c r="M34" s="55">
        <f>IF(H34&gt;H7,"Er","")</f>
      </c>
    </row>
    <row r="35" spans="2:13" ht="15">
      <c r="B35" s="232">
        <v>127</v>
      </c>
      <c r="C35" s="210" t="s">
        <v>194</v>
      </c>
      <c r="D35" s="198">
        <f t="shared" si="2"/>
        <v>0</v>
      </c>
      <c r="E35" s="488">
        <v>3</v>
      </c>
      <c r="F35" s="214"/>
      <c r="G35" s="214"/>
      <c r="H35" s="215"/>
      <c r="J35" s="55"/>
      <c r="K35" s="55">
        <f>IF(F35&gt;F7,"Er","")</f>
      </c>
      <c r="L35" s="55">
        <f>IF(G35&gt;G7,"Er","")</f>
      </c>
      <c r="M35" s="55">
        <f>IF(H35&gt;H7,"Er","")</f>
      </c>
    </row>
    <row r="36" spans="2:13" ht="15">
      <c r="B36" s="232">
        <v>128</v>
      </c>
      <c r="C36" s="210" t="s">
        <v>195</v>
      </c>
      <c r="D36" s="198">
        <f t="shared" si="2"/>
        <v>0</v>
      </c>
      <c r="E36" s="488">
        <v>4</v>
      </c>
      <c r="F36" s="214"/>
      <c r="G36" s="214"/>
      <c r="H36" s="215"/>
      <c r="J36" s="55"/>
      <c r="K36" s="55">
        <f>IF(F36&gt;F7,"Er","")</f>
      </c>
      <c r="L36" s="55">
        <f>IF(G36&gt;G7,"Er","")</f>
      </c>
      <c r="M36" s="55">
        <f>IF(H36&gt;H7,"Er","")</f>
      </c>
    </row>
    <row r="37" spans="2:13" ht="15">
      <c r="B37" s="232">
        <v>129</v>
      </c>
      <c r="C37" s="210" t="s">
        <v>196</v>
      </c>
      <c r="D37" s="198">
        <f t="shared" si="2"/>
        <v>0</v>
      </c>
      <c r="E37" s="488">
        <v>5</v>
      </c>
      <c r="F37" s="214"/>
      <c r="G37" s="214"/>
      <c r="H37" s="215"/>
      <c r="J37" s="55"/>
      <c r="K37" s="55">
        <f>IF(F37&gt;F7,"Er","")</f>
      </c>
      <c r="L37" s="55">
        <f>IF(G37&gt;G7,"Er","")</f>
      </c>
      <c r="M37" s="55">
        <f>IF(H37&gt;H7,"Er","")</f>
      </c>
    </row>
    <row r="38" spans="2:13" ht="15">
      <c r="B38" s="232">
        <v>130</v>
      </c>
      <c r="C38" s="210" t="s">
        <v>197</v>
      </c>
      <c r="D38" s="198">
        <f t="shared" si="2"/>
        <v>0</v>
      </c>
      <c r="E38" s="488">
        <v>6</v>
      </c>
      <c r="F38" s="214"/>
      <c r="G38" s="214"/>
      <c r="H38" s="215"/>
      <c r="J38" s="55"/>
      <c r="K38" s="55">
        <f>IF(F38&gt;F7,"Er","")</f>
      </c>
      <c r="L38" s="55">
        <f>IF(G38&gt;G7,"Er","")</f>
      </c>
      <c r="M38" s="55">
        <f>IF(H38&gt;H7,"Er","")</f>
      </c>
    </row>
    <row r="39" spans="2:13" ht="15">
      <c r="B39" s="232">
        <v>131</v>
      </c>
      <c r="C39" s="210" t="s">
        <v>198</v>
      </c>
      <c r="D39" s="198">
        <f t="shared" si="2"/>
        <v>0</v>
      </c>
      <c r="E39" s="488">
        <v>7</v>
      </c>
      <c r="F39" s="214"/>
      <c r="G39" s="214"/>
      <c r="H39" s="215"/>
      <c r="J39" s="55"/>
      <c r="K39" s="55">
        <f>IF(F39&gt;F7,"Er","")</f>
      </c>
      <c r="L39" s="55">
        <f>IF(G39&gt;G7,"Er","")</f>
      </c>
      <c r="M39" s="55">
        <f>IF(H39&gt;H7,"Er","")</f>
      </c>
    </row>
    <row r="40" spans="2:13" ht="15">
      <c r="B40" s="232">
        <v>132</v>
      </c>
      <c r="C40" s="210" t="s">
        <v>199</v>
      </c>
      <c r="D40" s="198">
        <f t="shared" si="2"/>
        <v>0</v>
      </c>
      <c r="E40" s="488">
        <v>8</v>
      </c>
      <c r="F40" s="214"/>
      <c r="G40" s="214"/>
      <c r="H40" s="215"/>
      <c r="J40" s="55"/>
      <c r="K40" s="55">
        <f>IF(F40&gt;F7,"Er","")</f>
      </c>
      <c r="L40" s="55">
        <f>IF(G40&gt;G7,"Er","")</f>
      </c>
      <c r="M40" s="55">
        <f>IF(H40&gt;H7,"Er","")</f>
      </c>
    </row>
    <row r="41" spans="2:13" ht="15">
      <c r="B41" s="232">
        <v>133</v>
      </c>
      <c r="C41" s="210" t="s">
        <v>200</v>
      </c>
      <c r="D41" s="198">
        <f t="shared" si="2"/>
        <v>0</v>
      </c>
      <c r="E41" s="488">
        <v>9</v>
      </c>
      <c r="F41" s="214"/>
      <c r="G41" s="214"/>
      <c r="H41" s="215"/>
      <c r="J41" s="55"/>
      <c r="K41" s="55">
        <f>IF(F41&gt;F7,"Er","")</f>
      </c>
      <c r="L41" s="55">
        <f>IF(G41&gt;G7,"Er","")</f>
      </c>
      <c r="M41" s="55">
        <f>IF(H41&gt;H7,"Er","")</f>
      </c>
    </row>
    <row r="42" spans="2:13" ht="15">
      <c r="B42" s="232">
        <v>134</v>
      </c>
      <c r="C42" s="210" t="s">
        <v>201</v>
      </c>
      <c r="D42" s="198">
        <f t="shared" si="2"/>
        <v>0</v>
      </c>
      <c r="E42" s="488">
        <v>10</v>
      </c>
      <c r="F42" s="214"/>
      <c r="G42" s="214"/>
      <c r="H42" s="215"/>
      <c r="J42" s="55"/>
      <c r="K42" s="55">
        <f>IF(F42&gt;F7,"Er","")</f>
      </c>
      <c r="L42" s="55">
        <f>IF(G42&gt;G7,"Er","")</f>
      </c>
      <c r="M42" s="55">
        <f>IF(H42&gt;H7,"Er","")</f>
      </c>
    </row>
    <row r="43" spans="2:13" ht="15">
      <c r="B43" s="232"/>
      <c r="C43" s="210" t="s">
        <v>202</v>
      </c>
      <c r="D43" s="198">
        <f t="shared" si="2"/>
        <v>0</v>
      </c>
      <c r="E43" s="488">
        <v>11</v>
      </c>
      <c r="F43" s="214"/>
      <c r="G43" s="214"/>
      <c r="H43" s="215"/>
      <c r="J43" s="55"/>
      <c r="K43" s="55">
        <f>IF(F43&gt;F7,"Er","")</f>
      </c>
      <c r="L43" s="55">
        <f>IF(G43&gt;G7,"Er","")</f>
      </c>
      <c r="M43" s="55">
        <f>IF(H43&gt;H7,"Er","")</f>
      </c>
    </row>
    <row r="44" spans="2:13" ht="15">
      <c r="B44" s="232">
        <v>136</v>
      </c>
      <c r="C44" s="210" t="s">
        <v>203</v>
      </c>
      <c r="D44" s="198">
        <f t="shared" si="2"/>
        <v>0</v>
      </c>
      <c r="E44" s="488">
        <v>13</v>
      </c>
      <c r="F44" s="217"/>
      <c r="G44" s="217"/>
      <c r="H44" s="218"/>
      <c r="J44" s="55"/>
      <c r="K44" s="55">
        <f>IF(F44&gt;F7,"Er","")</f>
      </c>
      <c r="L44" s="55">
        <f>IF(G44&gt;G7,"Er","")</f>
      </c>
      <c r="M44" s="55">
        <f>IF(H44&gt;H7,"Er","")</f>
      </c>
    </row>
    <row r="45" spans="2:13" ht="15">
      <c r="B45" s="232">
        <v>137</v>
      </c>
      <c r="C45" s="210" t="s">
        <v>204</v>
      </c>
      <c r="D45" s="198">
        <f t="shared" si="2"/>
        <v>0</v>
      </c>
      <c r="E45" s="488">
        <v>14</v>
      </c>
      <c r="F45" s="217"/>
      <c r="G45" s="217"/>
      <c r="H45" s="218"/>
      <c r="J45" s="55"/>
      <c r="K45" s="55">
        <f>IF(F45&gt;F7,"Er","")</f>
      </c>
      <c r="L45" s="55">
        <f>IF(G45&gt;G7,"Er","")</f>
      </c>
      <c r="M45" s="55">
        <f>IF(H45&gt;H7,"Er","")</f>
      </c>
    </row>
    <row r="46" spans="2:13" ht="15.75" thickBot="1">
      <c r="B46" s="232">
        <v>138</v>
      </c>
      <c r="C46" s="211" t="s">
        <v>205</v>
      </c>
      <c r="D46" s="203">
        <f t="shared" si="2"/>
        <v>0</v>
      </c>
      <c r="E46" s="493">
        <v>15</v>
      </c>
      <c r="F46" s="219"/>
      <c r="G46" s="219"/>
      <c r="H46" s="220"/>
      <c r="J46" s="55"/>
      <c r="K46" s="55">
        <f>IF(F46&gt;F7,"Er","")</f>
      </c>
      <c r="L46" s="55">
        <f>IF(G46&gt;G7,"Er","")</f>
      </c>
      <c r="M46" s="55">
        <f>IF(H46&gt;H7,"Er","")</f>
      </c>
    </row>
  </sheetData>
  <sheetProtection/>
  <mergeCells count="4">
    <mergeCell ref="C3:C4"/>
    <mergeCell ref="D3:D4"/>
    <mergeCell ref="F3:H3"/>
    <mergeCell ref="C17:H17"/>
  </mergeCells>
  <dataValidations count="3">
    <dataValidation type="whole" allowBlank="1" showErrorMessage="1" errorTitle="Lỗi nhập dữ liệu" error="Chỉ nhập số tối đa 50" sqref="F33:H46 F28:H30 F7:H7 F9:H11 F19:H25 F13:H16">
      <formula1>0</formula1>
      <formula2>50</formula2>
    </dataValidation>
    <dataValidation allowBlank="1" sqref="D31:E32 F31:H31"/>
    <dataValidation allowBlank="1" showInputMessage="1" showErrorMessage="1" errorTitle="Lçi nhËp d÷ liÖu" error="ChØ nhËp d÷ liÖu kiÓu sè, kh«ng nhËp ch÷." sqref="F26:H26 D33:D46 D7:E16 D19:E30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8"/>
  <sheetViews>
    <sheetView zoomScalePageLayoutView="0" workbookViewId="0" topLeftCell="A1">
      <selection activeCell="K22" sqref="K22"/>
    </sheetView>
  </sheetViews>
  <sheetFormatPr defaultColWidth="9" defaultRowHeight="15"/>
  <cols>
    <col min="1" max="1" width="1.59765625" style="1" customWidth="1"/>
    <col min="2" max="2" width="5.69921875" style="231" hidden="1" customWidth="1"/>
    <col min="3" max="3" width="32.69921875" style="1" customWidth="1"/>
    <col min="4" max="4" width="11.59765625" style="1" customWidth="1"/>
    <col min="5" max="5" width="11.59765625" style="1" hidden="1" customWidth="1"/>
    <col min="6" max="8" width="9.59765625" style="1" customWidth="1"/>
    <col min="9" max="9" width="0.796875" style="1" customWidth="1"/>
    <col min="10" max="13" width="2.59765625" style="4" customWidth="1"/>
    <col min="14" max="16384" width="9" style="1" customWidth="1"/>
  </cols>
  <sheetData>
    <row r="1" spans="3:5" ht="18.75">
      <c r="C1" s="3" t="s">
        <v>25</v>
      </c>
      <c r="D1" s="3"/>
      <c r="E1" s="3"/>
    </row>
    <row r="2" ht="4.5" customHeight="1" thickBot="1"/>
    <row r="3" spans="3:8" ht="15.75">
      <c r="C3" s="640" t="s">
        <v>26</v>
      </c>
      <c r="D3" s="642" t="s">
        <v>19</v>
      </c>
      <c r="E3" s="494"/>
      <c r="F3" s="644" t="s">
        <v>0</v>
      </c>
      <c r="G3" s="645"/>
      <c r="H3" s="646"/>
    </row>
    <row r="4" spans="3:8" ht="15.75">
      <c r="C4" s="641"/>
      <c r="D4" s="643"/>
      <c r="E4" s="465"/>
      <c r="F4" s="19" t="s">
        <v>27</v>
      </c>
      <c r="G4" s="19" t="s">
        <v>28</v>
      </c>
      <c r="H4" s="20" t="s">
        <v>29</v>
      </c>
    </row>
    <row r="5" spans="3:8" ht="15" hidden="1">
      <c r="C5" s="495"/>
      <c r="D5" s="465"/>
      <c r="E5" s="465"/>
      <c r="F5" s="19">
        <v>10</v>
      </c>
      <c r="G5" s="19">
        <v>11</v>
      </c>
      <c r="H5" s="20">
        <v>12</v>
      </c>
    </row>
    <row r="6" spans="2:13" s="231" customFormat="1" ht="15" hidden="1">
      <c r="B6" s="231" t="s">
        <v>220</v>
      </c>
      <c r="C6" s="496"/>
      <c r="D6" s="497" t="s">
        <v>221</v>
      </c>
      <c r="E6" s="498"/>
      <c r="F6" s="499" t="s">
        <v>417</v>
      </c>
      <c r="G6" s="499" t="s">
        <v>418</v>
      </c>
      <c r="H6" s="500" t="s">
        <v>419</v>
      </c>
      <c r="J6" s="501"/>
      <c r="K6" s="501"/>
      <c r="L6" s="501"/>
      <c r="M6" s="501"/>
    </row>
    <row r="7" spans="2:13" ht="15.75">
      <c r="B7" s="502">
        <v>8</v>
      </c>
      <c r="C7" s="192" t="s">
        <v>30</v>
      </c>
      <c r="D7" s="124">
        <f>SUM(F7:H7)</f>
        <v>1095</v>
      </c>
      <c r="E7" s="503" t="s">
        <v>420</v>
      </c>
      <c r="F7" s="120">
        <v>437</v>
      </c>
      <c r="G7" s="120">
        <v>356</v>
      </c>
      <c r="H7" s="190">
        <v>302</v>
      </c>
      <c r="J7" s="5"/>
      <c r="K7" s="5">
        <f>IF(OR(F7&lt;F8,F7&lt;F9,F7&lt;F10),"Er","")</f>
      </c>
      <c r="L7" s="5">
        <f>IF(OR(G7&lt;G8,G7&lt;G9,G7&lt;G10),"Er","")</f>
      </c>
      <c r="M7" s="5">
        <f>IF(OR(H7&lt;H8,H7&lt;H9,H7&lt;H10),"Er","")</f>
      </c>
    </row>
    <row r="8" spans="2:13" ht="15.75">
      <c r="B8" s="502">
        <v>11</v>
      </c>
      <c r="C8" s="182" t="s">
        <v>142</v>
      </c>
      <c r="D8" s="148">
        <f aca="true" t="shared" si="0" ref="D8:D28">SUM(F8:H8)</f>
        <v>568</v>
      </c>
      <c r="E8" s="486"/>
      <c r="F8" s="155">
        <v>208</v>
      </c>
      <c r="G8" s="155">
        <v>188</v>
      </c>
      <c r="H8" s="145">
        <v>172</v>
      </c>
      <c r="J8" s="5"/>
      <c r="K8" s="5">
        <f>IF(OR(F8&gt;F7,F8&lt;F10),"Er","")</f>
      </c>
      <c r="L8" s="5">
        <f>IF(OR(G8&gt;G7,G8&lt;G10),"Er","")</f>
      </c>
      <c r="M8" s="5">
        <f>IF(OR(H8&gt;H7,H8&lt;H10),"Er","")</f>
      </c>
    </row>
    <row r="9" spans="2:13" ht="15.75">
      <c r="B9" s="502">
        <v>12</v>
      </c>
      <c r="C9" s="183" t="s">
        <v>143</v>
      </c>
      <c r="D9" s="134">
        <f t="shared" si="0"/>
        <v>425</v>
      </c>
      <c r="E9" s="485"/>
      <c r="F9" s="106">
        <v>182</v>
      </c>
      <c r="G9" s="106">
        <v>132</v>
      </c>
      <c r="H9" s="108">
        <v>111</v>
      </c>
      <c r="J9" s="5"/>
      <c r="K9" s="5">
        <f>IF(OR(F9&gt;F7,F9&lt;F10),"Er","")</f>
      </c>
      <c r="L9" s="5">
        <f>IF(OR(G9&gt;G7,G9&lt;G10),"Er","")</f>
      </c>
      <c r="M9" s="5">
        <f>IF(OR(H9&gt;H7,H9&lt;H10),"Er","")</f>
      </c>
    </row>
    <row r="10" spans="2:13" ht="15.75">
      <c r="B10" s="502">
        <v>13</v>
      </c>
      <c r="C10" s="184" t="s">
        <v>144</v>
      </c>
      <c r="D10" s="149">
        <f t="shared" si="0"/>
        <v>216</v>
      </c>
      <c r="E10" s="504"/>
      <c r="F10" s="111">
        <v>93</v>
      </c>
      <c r="G10" s="111">
        <v>63</v>
      </c>
      <c r="H10" s="112">
        <v>60</v>
      </c>
      <c r="J10" s="5"/>
      <c r="K10" s="5">
        <f>IF(OR(F10&gt;F7,F10&gt;F8),"Er","")</f>
      </c>
      <c r="L10" s="5">
        <f>IF(OR(G10&gt;G7,G10&gt;G8),"Er","")</f>
      </c>
      <c r="M10" s="5">
        <f>IF(OR(H10&gt;H7,H10&gt;H8),"Er","")</f>
      </c>
    </row>
    <row r="11" spans="3:13" ht="15" hidden="1">
      <c r="C11" s="505"/>
      <c r="D11" s="506"/>
      <c r="E11" s="507"/>
      <c r="F11" s="508">
        <v>10</v>
      </c>
      <c r="G11" s="508">
        <v>11</v>
      </c>
      <c r="H11" s="509">
        <v>12</v>
      </c>
      <c r="J11" s="5"/>
      <c r="K11" s="5"/>
      <c r="L11" s="5"/>
      <c r="M11" s="5"/>
    </row>
    <row r="12" spans="2:13" ht="15.75" customHeight="1" hidden="1">
      <c r="B12" s="502">
        <v>385</v>
      </c>
      <c r="C12" s="185" t="s">
        <v>421</v>
      </c>
      <c r="D12" s="133">
        <f t="shared" si="0"/>
        <v>10</v>
      </c>
      <c r="E12" s="510">
        <v>-99</v>
      </c>
      <c r="F12" s="115">
        <v>1</v>
      </c>
      <c r="G12" s="115">
        <v>2</v>
      </c>
      <c r="H12" s="116">
        <v>7</v>
      </c>
      <c r="J12" s="5"/>
      <c r="K12" s="55">
        <f>IF(OR(F12&gt;F7,F12&gt;SUM(F13:F19)),"Er","")</f>
      </c>
      <c r="L12" s="55">
        <f>IF(OR(G12&gt;G7,G12&gt;SUM(G13:G19)),"Er","")</f>
      </c>
      <c r="M12" s="55">
        <f>IF(OR(H12&gt;H7,H12&gt;SUM(H13:H19)),"Er","")</f>
      </c>
    </row>
    <row r="13" spans="2:13" ht="15" hidden="1">
      <c r="B13" s="502">
        <v>386</v>
      </c>
      <c r="C13" s="186" t="s">
        <v>422</v>
      </c>
      <c r="D13" s="134">
        <f t="shared" si="0"/>
        <v>1</v>
      </c>
      <c r="E13" s="511">
        <v>1</v>
      </c>
      <c r="F13" s="106"/>
      <c r="G13" s="106"/>
      <c r="H13" s="108">
        <v>1</v>
      </c>
      <c r="J13" s="5"/>
      <c r="K13" s="55">
        <f>IF(F13&gt;F12,"Er","")</f>
      </c>
      <c r="L13" s="55">
        <f>IF(G13&gt;G12,"Er","")</f>
      </c>
      <c r="M13" s="55">
        <f>IF(H13&gt;H12,"Er","")</f>
      </c>
    </row>
    <row r="14" spans="2:13" ht="15" hidden="1">
      <c r="B14" s="502">
        <v>387</v>
      </c>
      <c r="C14" s="183" t="s">
        <v>423</v>
      </c>
      <c r="D14" s="134">
        <f t="shared" si="0"/>
        <v>0</v>
      </c>
      <c r="E14" s="511">
        <v>2</v>
      </c>
      <c r="F14" s="106"/>
      <c r="G14" s="106"/>
      <c r="H14" s="108"/>
      <c r="J14" s="5"/>
      <c r="K14" s="55">
        <f>IF(F14&gt;F12,"Er","")</f>
      </c>
      <c r="L14" s="55">
        <f>IF(G14&gt;G12,"Er","")</f>
      </c>
      <c r="M14" s="55">
        <f>IF(H14&gt;H12,"Er","")</f>
      </c>
    </row>
    <row r="15" spans="2:13" ht="15" hidden="1">
      <c r="B15" s="502">
        <v>389</v>
      </c>
      <c r="C15" s="183" t="s">
        <v>424</v>
      </c>
      <c r="D15" s="134">
        <f t="shared" si="0"/>
        <v>9</v>
      </c>
      <c r="E15" s="511">
        <v>3</v>
      </c>
      <c r="F15" s="106">
        <v>1</v>
      </c>
      <c r="G15" s="106">
        <v>2</v>
      </c>
      <c r="H15" s="108">
        <v>6</v>
      </c>
      <c r="J15" s="5"/>
      <c r="K15" s="55">
        <f>IF(F15&gt;F12,"Er","")</f>
      </c>
      <c r="L15" s="55">
        <f>IF(G15&gt;G12,"Er","")</f>
      </c>
      <c r="M15" s="55">
        <f>IF(H15&gt;H12,"Er","")</f>
      </c>
    </row>
    <row r="16" spans="2:13" ht="15" hidden="1">
      <c r="B16" s="502">
        <v>396</v>
      </c>
      <c r="C16" s="183" t="s">
        <v>425</v>
      </c>
      <c r="D16" s="134">
        <f t="shared" si="0"/>
        <v>0</v>
      </c>
      <c r="E16" s="511">
        <v>6</v>
      </c>
      <c r="F16" s="106"/>
      <c r="G16" s="106"/>
      <c r="H16" s="108"/>
      <c r="J16" s="5"/>
      <c r="K16" s="55">
        <f aca="true" t="shared" si="1" ref="K16:M17">IF(F16&gt;F$12,"Er","")</f>
      </c>
      <c r="L16" s="55">
        <f t="shared" si="1"/>
      </c>
      <c r="M16" s="55">
        <f t="shared" si="1"/>
      </c>
    </row>
    <row r="17" spans="2:13" ht="15" hidden="1">
      <c r="B17" s="502">
        <v>390</v>
      </c>
      <c r="C17" s="183" t="s">
        <v>426</v>
      </c>
      <c r="D17" s="134">
        <f>SUM(F17:H17)</f>
        <v>0</v>
      </c>
      <c r="E17" s="511">
        <v>7</v>
      </c>
      <c r="F17" s="106"/>
      <c r="G17" s="106"/>
      <c r="H17" s="108"/>
      <c r="J17" s="5"/>
      <c r="K17" s="55">
        <f t="shared" si="1"/>
      </c>
      <c r="L17" s="55">
        <f t="shared" si="1"/>
      </c>
      <c r="M17" s="55">
        <f t="shared" si="1"/>
      </c>
    </row>
    <row r="18" spans="2:13" ht="15" hidden="1">
      <c r="B18" s="502">
        <v>400</v>
      </c>
      <c r="C18" s="183" t="s">
        <v>427</v>
      </c>
      <c r="D18" s="134">
        <f t="shared" si="0"/>
        <v>0</v>
      </c>
      <c r="E18" s="511">
        <v>4</v>
      </c>
      <c r="F18" s="111"/>
      <c r="G18" s="111"/>
      <c r="H18" s="112"/>
      <c r="J18" s="5"/>
      <c r="K18" s="55">
        <f>IF(F18&gt;F12,"Er","")</f>
      </c>
      <c r="L18" s="55">
        <f>IF(G18&gt;G12,"Er","")</f>
      </c>
      <c r="M18" s="55">
        <f>IF(H18&gt;H12,"Er","")</f>
      </c>
    </row>
    <row r="19" spans="2:13" ht="15" hidden="1">
      <c r="B19" s="502">
        <v>680</v>
      </c>
      <c r="C19" s="512" t="s">
        <v>428</v>
      </c>
      <c r="D19" s="135">
        <f t="shared" si="0"/>
        <v>0</v>
      </c>
      <c r="E19" s="511">
        <v>5</v>
      </c>
      <c r="F19" s="113"/>
      <c r="G19" s="113"/>
      <c r="H19" s="114"/>
      <c r="J19" s="5"/>
      <c r="K19" s="55">
        <f>IF(F19&gt;F12,"Er","")</f>
      </c>
      <c r="L19" s="55">
        <f>IF(G19&gt;G12,"Er","")</f>
      </c>
      <c r="M19" s="55">
        <f>IF(H19&gt;H12,"Er","")</f>
      </c>
    </row>
    <row r="20" spans="2:13" ht="15.75">
      <c r="B20" s="502">
        <v>151</v>
      </c>
      <c r="C20" s="181" t="s">
        <v>58</v>
      </c>
      <c r="D20" s="124">
        <f t="shared" si="0"/>
        <v>1</v>
      </c>
      <c r="E20" s="513" t="s">
        <v>429</v>
      </c>
      <c r="F20" s="120">
        <v>1</v>
      </c>
      <c r="G20" s="120"/>
      <c r="H20" s="190"/>
      <c r="J20" s="5"/>
      <c r="K20" s="5"/>
      <c r="L20" s="5"/>
      <c r="M20" s="5"/>
    </row>
    <row r="21" spans="2:13" ht="15.75" customHeight="1">
      <c r="B21" s="502">
        <v>152</v>
      </c>
      <c r="C21" s="181" t="s">
        <v>59</v>
      </c>
      <c r="D21" s="124">
        <f t="shared" si="0"/>
        <v>0</v>
      </c>
      <c r="E21" s="513" t="s">
        <v>430</v>
      </c>
      <c r="F21" s="120"/>
      <c r="G21" s="120"/>
      <c r="H21" s="190"/>
      <c r="J21" s="5"/>
      <c r="K21" s="5">
        <f>IF(F21&gt;F7,"Er","")</f>
      </c>
      <c r="L21" s="5">
        <f>IF(G21&gt;G7,"Er","")</f>
      </c>
      <c r="M21" s="5">
        <f>IF(H21&gt;H7,"Er","")</f>
      </c>
    </row>
    <row r="22" spans="2:13" ht="15.75" customHeight="1">
      <c r="B22" s="502">
        <v>14</v>
      </c>
      <c r="C22" s="187" t="s">
        <v>207</v>
      </c>
      <c r="D22" s="124">
        <f t="shared" si="0"/>
        <v>0</v>
      </c>
      <c r="E22" s="514" t="s">
        <v>431</v>
      </c>
      <c r="F22" s="122"/>
      <c r="G22" s="122"/>
      <c r="H22" s="191"/>
      <c r="J22" s="5"/>
      <c r="K22" s="5">
        <f>IF(F22&gt;F7,"Er","")</f>
      </c>
      <c r="L22" s="5">
        <f>IF(G22&gt;G7,"Er","")</f>
      </c>
      <c r="M22" s="5">
        <f>IF(H22&gt;H7,"Er","")</f>
      </c>
    </row>
    <row r="23" spans="2:13" ht="15.75" customHeight="1">
      <c r="B23" s="502"/>
      <c r="C23" s="521" t="s">
        <v>413</v>
      </c>
      <c r="D23" s="522">
        <f>SUM(F23:H23)</f>
        <v>0</v>
      </c>
      <c r="E23" s="525" t="s">
        <v>431</v>
      </c>
      <c r="F23" s="523"/>
      <c r="G23" s="523"/>
      <c r="H23" s="524"/>
      <c r="J23" s="5"/>
      <c r="K23" s="5"/>
      <c r="L23" s="5"/>
      <c r="M23" s="5"/>
    </row>
    <row r="24" spans="2:13" ht="48" customHeight="1">
      <c r="B24" s="502">
        <v>612</v>
      </c>
      <c r="C24" s="188" t="s">
        <v>212</v>
      </c>
      <c r="D24" s="124">
        <f t="shared" si="0"/>
        <v>0</v>
      </c>
      <c r="E24" s="515" t="s">
        <v>432</v>
      </c>
      <c r="F24" s="122"/>
      <c r="G24" s="122"/>
      <c r="H24" s="191"/>
      <c r="J24" s="5"/>
      <c r="K24" s="5">
        <f>IF(F24&gt;F7,"Er","")</f>
      </c>
      <c r="L24" s="5">
        <f>IF(G24&gt;G7,"Er","")</f>
      </c>
      <c r="M24" s="5">
        <f>IF(H24&gt;H7,"Er","")</f>
      </c>
    </row>
    <row r="25" spans="2:13" ht="15.75" customHeight="1">
      <c r="B25" s="502">
        <v>163</v>
      </c>
      <c r="C25" s="185" t="s">
        <v>206</v>
      </c>
      <c r="D25" s="133">
        <f t="shared" si="0"/>
        <v>0</v>
      </c>
      <c r="E25" s="503" t="s">
        <v>433</v>
      </c>
      <c r="F25" s="115"/>
      <c r="G25" s="115"/>
      <c r="H25" s="116"/>
      <c r="J25" s="5"/>
      <c r="K25" s="55">
        <f>IF(OR(F25&lt;F26,F25&lt;F27,F25&lt;F28,F25&lt;F29,F25&lt;F32,F25&lt;F33,F25&lt;F34,F25&lt;F35,F25&lt;F37),"Er","")</f>
      </c>
      <c r="L25" s="55">
        <f>IF(OR(G25&lt;G26,G25&lt;G27,G25&lt;G28,G25&lt;G29,G25&lt;G32,G25&lt;G33,G25&lt;G34,G25&lt;G35,G25&lt;G37),"Er","")</f>
      </c>
      <c r="M25" s="55">
        <f>IF(OR(H25&lt;H26,H25&lt;H27,H25&lt;H28,H25&lt;H29,H25&lt;H32,H25&lt;H33,H25&lt;H34,H25&lt;H35,H25&lt;H37),"Er","")</f>
      </c>
    </row>
    <row r="26" spans="2:13" ht="15.75">
      <c r="B26" s="502">
        <v>164</v>
      </c>
      <c r="C26" s="186" t="s">
        <v>142</v>
      </c>
      <c r="D26" s="134">
        <f t="shared" si="0"/>
        <v>0</v>
      </c>
      <c r="E26" s="485"/>
      <c r="F26" s="106"/>
      <c r="G26" s="106"/>
      <c r="H26" s="108"/>
      <c r="J26" s="5"/>
      <c r="K26" s="55">
        <f>IF(OR(F26&gt;F25,F26&lt;F28),"Er","")</f>
      </c>
      <c r="L26" s="55">
        <f>IF(OR(G26&gt;G25,G26&lt;G28),"Er","")</f>
      </c>
      <c r="M26" s="55">
        <f>IF(OR(H26&gt;H25,H26&lt;H28),"Er","")</f>
      </c>
    </row>
    <row r="27" spans="2:13" ht="15.75">
      <c r="B27" s="502">
        <v>165</v>
      </c>
      <c r="C27" s="183" t="s">
        <v>143</v>
      </c>
      <c r="D27" s="134">
        <f t="shared" si="0"/>
        <v>0</v>
      </c>
      <c r="E27" s="485"/>
      <c r="F27" s="106"/>
      <c r="G27" s="106"/>
      <c r="H27" s="108"/>
      <c r="J27" s="5"/>
      <c r="K27" s="55">
        <f>IF(OR(F27&gt;F25,F27&lt;F28),"Er","")</f>
      </c>
      <c r="L27" s="55">
        <f>IF(OR(G27&gt;G25,G27&lt;G28),"Er","")</f>
      </c>
      <c r="M27" s="55">
        <f>IF(OR(H27&gt;H25,H27&lt;H28),"Er","")</f>
      </c>
    </row>
    <row r="28" spans="2:13" ht="15.75">
      <c r="B28" s="502">
        <v>166</v>
      </c>
      <c r="C28" s="183" t="s">
        <v>144</v>
      </c>
      <c r="D28" s="134">
        <f t="shared" si="0"/>
        <v>0</v>
      </c>
      <c r="E28" s="485"/>
      <c r="F28" s="106"/>
      <c r="G28" s="106"/>
      <c r="H28" s="108"/>
      <c r="J28" s="5"/>
      <c r="K28" s="55">
        <f>IF(OR(F28&gt;F25,F28&gt;F27,F28&gt;F26),"Er","")</f>
      </c>
      <c r="L28" s="55">
        <f>IF(OR(G28&gt;G25,G28&gt;G27,G28&gt;G26),"Er","")</f>
      </c>
      <c r="M28" s="55">
        <f>IF(OR(H28&gt;H25,H28&gt;H27,H28&gt;H26),"Er","")</f>
      </c>
    </row>
    <row r="29" spans="2:13" ht="15.75">
      <c r="B29" s="502">
        <v>167</v>
      </c>
      <c r="C29" s="512" t="s">
        <v>159</v>
      </c>
      <c r="D29" s="135">
        <f>SUM(F29:H29)</f>
        <v>0</v>
      </c>
      <c r="E29" s="504" t="s">
        <v>434</v>
      </c>
      <c r="F29" s="113"/>
      <c r="G29" s="113"/>
      <c r="H29" s="114"/>
      <c r="J29" s="5"/>
      <c r="K29" s="55">
        <f>IF(F29&gt;F25,"Er","")</f>
      </c>
      <c r="L29" s="55">
        <f>IF(G29&gt;G25,"Er","")</f>
      </c>
      <c r="M29" s="55">
        <f>IF(H29&gt;H25,"Er","")</f>
      </c>
    </row>
    <row r="30" spans="2:14" ht="15.75">
      <c r="B30" s="502">
        <v>168</v>
      </c>
      <c r="C30" s="193" t="s">
        <v>114</v>
      </c>
      <c r="D30" s="133">
        <f>SUM(F30:H30)</f>
        <v>0</v>
      </c>
      <c r="E30" s="133"/>
      <c r="F30" s="194">
        <f>F25</f>
        <v>0</v>
      </c>
      <c r="G30" s="194">
        <f>G25</f>
        <v>0</v>
      </c>
      <c r="H30" s="195">
        <f>H25</f>
        <v>0</v>
      </c>
      <c r="I30"/>
      <c r="J30" s="46"/>
      <c r="K30" s="55">
        <f>IF(SUM(F32:F37)&lt;F25,"Er","")</f>
      </c>
      <c r="L30" s="55">
        <f>IF(SUM(G32:G37)&lt;G25,"Er","")</f>
      </c>
      <c r="M30" s="55">
        <f>IF(SUM(H32:H37)&lt;H25,"Er","")</f>
      </c>
      <c r="N30" s="4"/>
    </row>
    <row r="31" spans="3:14" ht="15" hidden="1">
      <c r="C31" s="516"/>
      <c r="D31" s="133"/>
      <c r="E31" s="510"/>
      <c r="F31" s="508">
        <v>10</v>
      </c>
      <c r="G31" s="508">
        <v>11</v>
      </c>
      <c r="H31" s="509">
        <v>12</v>
      </c>
      <c r="I31"/>
      <c r="J31" s="46"/>
      <c r="K31" s="55"/>
      <c r="L31" s="55"/>
      <c r="M31" s="55"/>
      <c r="N31" s="4"/>
    </row>
    <row r="32" spans="2:14" ht="15.75">
      <c r="B32" s="502">
        <v>169</v>
      </c>
      <c r="C32" s="182" t="s">
        <v>160</v>
      </c>
      <c r="D32" s="133">
        <f>IF(SUM(F32:H32)&lt;&gt;0,SUM(F32:H32),"")</f>
      </c>
      <c r="E32" s="510">
        <v>1</v>
      </c>
      <c r="F32" s="115"/>
      <c r="G32" s="115"/>
      <c r="H32" s="116"/>
      <c r="I32"/>
      <c r="J32" s="46"/>
      <c r="K32" s="55">
        <f>IF(F32&gt;F25,"Er","")</f>
      </c>
      <c r="L32" s="55">
        <f>IF(G32&gt;G25,"Er","")</f>
      </c>
      <c r="M32" s="55">
        <f>IF(H32&gt;H25,"Er","")</f>
      </c>
      <c r="N32" s="4"/>
    </row>
    <row r="33" spans="2:14" ht="15.75">
      <c r="B33" s="502">
        <v>170</v>
      </c>
      <c r="C33" s="183" t="s">
        <v>138</v>
      </c>
      <c r="D33" s="134">
        <f>IF(SUM(F33:H33)&lt;&gt;0,SUM(F33:H33),"")</f>
      </c>
      <c r="E33" s="511">
        <v>2</v>
      </c>
      <c r="F33" s="106"/>
      <c r="G33" s="106"/>
      <c r="H33" s="108"/>
      <c r="I33"/>
      <c r="J33" s="46"/>
      <c r="K33" s="55">
        <f>IF(F33&gt;F25,"Er","")</f>
      </c>
      <c r="L33" s="55">
        <f>IF(G33&gt;G25,"Er","")</f>
      </c>
      <c r="M33" s="55">
        <f>IF(H33&gt;H25,"Er","")</f>
      </c>
      <c r="N33" s="4"/>
    </row>
    <row r="34" spans="2:14" ht="15.75">
      <c r="B34" s="502">
        <v>171</v>
      </c>
      <c r="C34" s="183" t="s">
        <v>139</v>
      </c>
      <c r="D34" s="134">
        <f>IF(SUM(F34:H34)&lt;&gt;0,SUM(F34:H34),"")</f>
      </c>
      <c r="E34" s="511">
        <v>3</v>
      </c>
      <c r="F34" s="106"/>
      <c r="G34" s="106"/>
      <c r="H34" s="108"/>
      <c r="I34"/>
      <c r="J34" s="46"/>
      <c r="K34" s="55">
        <f>IF(F34&gt;F25,"Er","")</f>
      </c>
      <c r="L34" s="55">
        <f>IF(G34&gt;G25,"Er","")</f>
      </c>
      <c r="M34" s="55">
        <f>IF(H34&gt;H25,"Er","")</f>
      </c>
      <c r="N34" s="4"/>
    </row>
    <row r="35" spans="2:14" ht="15.75">
      <c r="B35" s="502">
        <v>172</v>
      </c>
      <c r="C35" s="183" t="s">
        <v>140</v>
      </c>
      <c r="D35" s="134">
        <f>IF(SUM(F35:H35)&lt;&gt;0,SUM(F35:H35),"")</f>
      </c>
      <c r="E35" s="511">
        <v>4</v>
      </c>
      <c r="F35" s="106"/>
      <c r="G35" s="106"/>
      <c r="H35" s="108"/>
      <c r="I35"/>
      <c r="J35" s="46"/>
      <c r="K35" s="55">
        <f>IF(F35&gt;F25,"Er","")</f>
      </c>
      <c r="L35" s="55">
        <f>IF(G35&gt;G25,"Er","")</f>
      </c>
      <c r="M35" s="55">
        <f>IF(H35&gt;H25,"Er","")</f>
      </c>
      <c r="N35" s="4"/>
    </row>
    <row r="36" spans="2:14" ht="15.75">
      <c r="B36" s="502">
        <v>173</v>
      </c>
      <c r="C36" s="183" t="s">
        <v>208</v>
      </c>
      <c r="D36" s="134">
        <f>SUM(F36:I36)</f>
        <v>0</v>
      </c>
      <c r="E36" s="517">
        <v>6</v>
      </c>
      <c r="F36" s="111"/>
      <c r="G36" s="111"/>
      <c r="H36" s="112"/>
      <c r="I36"/>
      <c r="J36" s="46"/>
      <c r="K36" s="55">
        <f>IF(F36&gt;F25,"Er","")</f>
      </c>
      <c r="L36" s="55">
        <f>IF(G36&gt;G25,"Er","")</f>
      </c>
      <c r="M36" s="55">
        <f>IF(H36&gt;H25,"Er","")</f>
      </c>
      <c r="N36" s="4"/>
    </row>
    <row r="37" spans="2:14" ht="16.5" thickBot="1">
      <c r="B37" s="502">
        <v>174</v>
      </c>
      <c r="C37" s="189" t="s">
        <v>141</v>
      </c>
      <c r="D37" s="136">
        <f>IF(SUM(F37:H37)&lt;&gt;0,SUM(F37:H37),"")</f>
      </c>
      <c r="E37" s="518">
        <v>5</v>
      </c>
      <c r="F37" s="117"/>
      <c r="G37" s="117"/>
      <c r="H37" s="118"/>
      <c r="I37"/>
      <c r="J37" s="46"/>
      <c r="K37" s="55">
        <f>IF(F37&gt;F25,"Er","")</f>
      </c>
      <c r="L37" s="55">
        <f>IF(G37&gt;G25,"Er","")</f>
      </c>
      <c r="M37" s="55">
        <f>IF(H37&gt;H25,"Er","")</f>
      </c>
      <c r="N37" s="4"/>
    </row>
    <row r="38" ht="15.75">
      <c r="C38" s="43" t="s">
        <v>84</v>
      </c>
    </row>
    <row r="40" ht="15.75"/>
    <row r="41" ht="15.75"/>
  </sheetData>
  <sheetProtection/>
  <mergeCells count="3">
    <mergeCell ref="C3:C4"/>
    <mergeCell ref="D3:D4"/>
    <mergeCell ref="F3:H3"/>
  </mergeCells>
  <dataValidations count="3">
    <dataValidation type="whole" allowBlank="1" showErrorMessage="1" errorTitle="Lỗi nhập dữ liệu" error="Chỉ nhập dữ liệu số tối đa 2000" sqref="F32:H37 F7:H10 F12:H29">
      <formula1>0</formula1>
      <formula2>2000</formula2>
    </dataValidation>
    <dataValidation allowBlank="1" showErrorMessage="1" sqref="F30:H30"/>
    <dataValidation allowBlank="1" showInputMessage="1" showErrorMessage="1" errorTitle="Lçi nhËp d÷ liÖu" error="ChØ nhËp d÷ liÖu kiÓu sè, kh«ng nhËp ch÷." sqref="D7:E37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5">
      <selection activeCell="A48" sqref="A48:IV50"/>
    </sheetView>
  </sheetViews>
  <sheetFormatPr defaultColWidth="9" defaultRowHeight="15"/>
  <cols>
    <col min="1" max="1" width="1.1015625" style="8" customWidth="1"/>
    <col min="2" max="2" width="5.19921875" style="526" hidden="1" customWidth="1"/>
    <col min="3" max="3" width="32.59765625" style="1" customWidth="1"/>
    <col min="4" max="4" width="10.59765625" style="1" customWidth="1"/>
    <col min="5" max="5" width="10.59765625" style="1" hidden="1" customWidth="1"/>
    <col min="6" max="8" width="9.59765625" style="1" customWidth="1"/>
    <col min="9" max="9" width="0.796875" style="1" customWidth="1"/>
    <col min="10" max="12" width="2.59765625" style="4" hidden="1" customWidth="1"/>
    <col min="13" max="13" width="2.59765625" style="4" customWidth="1"/>
    <col min="14" max="16384" width="9" style="1" customWidth="1"/>
  </cols>
  <sheetData>
    <row r="1" spans="3:6" ht="18.75">
      <c r="C1" s="56" t="s">
        <v>49</v>
      </c>
      <c r="D1" s="57"/>
      <c r="E1" s="57"/>
      <c r="F1" s="3"/>
    </row>
    <row r="2" ht="4.5" customHeight="1" thickBot="1"/>
    <row r="3" spans="3:8" ht="15.75">
      <c r="C3" s="640" t="s">
        <v>34</v>
      </c>
      <c r="D3" s="647" t="s">
        <v>19</v>
      </c>
      <c r="E3" s="519"/>
      <c r="F3" s="649" t="s">
        <v>0</v>
      </c>
      <c r="G3" s="649"/>
      <c r="H3" s="650"/>
    </row>
    <row r="4" spans="3:8" ht="15.75">
      <c r="C4" s="641"/>
      <c r="D4" s="648"/>
      <c r="E4" s="520"/>
      <c r="F4" s="19" t="s">
        <v>27</v>
      </c>
      <c r="G4" s="19" t="s">
        <v>28</v>
      </c>
      <c r="H4" s="20" t="s">
        <v>29</v>
      </c>
    </row>
    <row r="5" spans="1:13" s="231" customFormat="1" ht="15" hidden="1">
      <c r="A5" s="526"/>
      <c r="B5" s="526" t="s">
        <v>220</v>
      </c>
      <c r="C5" s="496"/>
      <c r="D5" s="471" t="s">
        <v>221</v>
      </c>
      <c r="E5" s="471"/>
      <c r="F5" s="499" t="s">
        <v>417</v>
      </c>
      <c r="G5" s="499" t="s">
        <v>418</v>
      </c>
      <c r="H5" s="500" t="s">
        <v>419</v>
      </c>
      <c r="J5" s="501"/>
      <c r="K5" s="501"/>
      <c r="L5" s="501"/>
      <c r="M5" s="501"/>
    </row>
    <row r="6" spans="2:13" ht="15.75">
      <c r="B6" s="526">
        <v>340</v>
      </c>
      <c r="C6" s="172" t="s">
        <v>60</v>
      </c>
      <c r="D6" s="133">
        <f aca="true" t="shared" si="0" ref="D6:D46">SUM(F6:H6)</f>
        <v>1035</v>
      </c>
      <c r="E6" s="171"/>
      <c r="F6" s="128">
        <f>SUM(F8,F12,F16,F20)</f>
        <v>394</v>
      </c>
      <c r="G6" s="128">
        <f>SUM(G8,G12,G16,G20)</f>
        <v>344</v>
      </c>
      <c r="H6" s="130">
        <f>SUM(H8,H12,H16,H20)</f>
        <v>297</v>
      </c>
      <c r="J6" s="5"/>
      <c r="K6" s="5"/>
      <c r="L6" s="5"/>
      <c r="M6" s="5"/>
    </row>
    <row r="7" spans="3:13" ht="15" hidden="1">
      <c r="C7" s="527"/>
      <c r="D7" s="133"/>
      <c r="E7" s="484"/>
      <c r="F7" s="528">
        <v>10</v>
      </c>
      <c r="G7" s="528">
        <v>11</v>
      </c>
      <c r="H7" s="529">
        <v>12</v>
      </c>
      <c r="J7" s="5"/>
      <c r="K7" s="5"/>
      <c r="L7" s="5"/>
      <c r="M7" s="5"/>
    </row>
    <row r="8" spans="2:13" ht="15.75">
      <c r="B8" s="232">
        <v>341</v>
      </c>
      <c r="C8" s="164" t="s">
        <v>145</v>
      </c>
      <c r="D8" s="133">
        <f t="shared" si="0"/>
        <v>784</v>
      </c>
      <c r="E8" s="530">
        <v>1</v>
      </c>
      <c r="F8" s="153">
        <v>280</v>
      </c>
      <c r="G8" s="115">
        <v>242</v>
      </c>
      <c r="H8" s="116">
        <v>262</v>
      </c>
      <c r="J8" s="5"/>
      <c r="K8" s="5">
        <f>IF(OR(F8&lt;F9,F8&lt;F10,F8&lt;F11),"Er","")</f>
      </c>
      <c r="L8" s="5">
        <f>IF(OR(G8&lt;G9,G8&lt;G10,G8&lt;G11),"Er","")</f>
      </c>
      <c r="M8" s="5">
        <f>IF(OR(H8&lt;H9,H8&lt;H10,H8&lt;H11),"Er","")</f>
      </c>
    </row>
    <row r="9" spans="2:13" ht="15.75">
      <c r="B9" s="232">
        <v>342</v>
      </c>
      <c r="C9" s="165" t="s">
        <v>142</v>
      </c>
      <c r="D9" s="134">
        <f t="shared" si="0"/>
        <v>460</v>
      </c>
      <c r="E9" s="486"/>
      <c r="F9" s="154">
        <v>156</v>
      </c>
      <c r="G9" s="155">
        <v>145</v>
      </c>
      <c r="H9" s="145">
        <v>159</v>
      </c>
      <c r="J9" s="5"/>
      <c r="K9" s="5">
        <f>IF(OR(F9&gt;F8,F9&lt;F11),"Er","")</f>
      </c>
      <c r="L9" s="5">
        <f>IF(OR(G9&gt;G8,G9&lt;G11),"Er","")</f>
      </c>
      <c r="M9" s="5">
        <f>IF(OR(H9&gt;H8,H9&lt;H11),"Er","")</f>
      </c>
    </row>
    <row r="10" spans="2:13" ht="15.75">
      <c r="B10" s="232">
        <v>343</v>
      </c>
      <c r="C10" s="166" t="s">
        <v>143</v>
      </c>
      <c r="D10" s="134">
        <f t="shared" si="0"/>
        <v>295</v>
      </c>
      <c r="E10" s="486"/>
      <c r="F10" s="154">
        <v>105</v>
      </c>
      <c r="G10" s="155">
        <v>93</v>
      </c>
      <c r="H10" s="145">
        <v>97</v>
      </c>
      <c r="J10" s="5"/>
      <c r="K10" s="5">
        <f>IF(OR(F10&gt;F8,F10&lt;F11),"Er","")</f>
      </c>
      <c r="L10" s="5">
        <f>IF(OR(G10&gt;G8,G10&lt;G11),"Er","")</f>
      </c>
      <c r="M10" s="5">
        <f>IF(OR(H10&gt;H8,H10&lt;H11),"Er","")</f>
      </c>
    </row>
    <row r="11" spans="2:13" ht="15.75">
      <c r="B11" s="232">
        <v>344</v>
      </c>
      <c r="C11" s="167" t="s">
        <v>144</v>
      </c>
      <c r="D11" s="135">
        <f t="shared" si="0"/>
        <v>171</v>
      </c>
      <c r="E11" s="531"/>
      <c r="F11" s="156">
        <v>65</v>
      </c>
      <c r="G11" s="157">
        <v>51</v>
      </c>
      <c r="H11" s="158">
        <v>55</v>
      </c>
      <c r="J11" s="5"/>
      <c r="K11" s="5">
        <f>IF(OR(F11&gt;F9,F11&gt;F10),"Er","")</f>
      </c>
      <c r="L11" s="5">
        <f>IF(OR(G11&gt;G9,G11&gt;G10),"Er","")</f>
      </c>
      <c r="M11" s="5">
        <f>IF(OR(H11&gt;H9,H11&gt;H10),"Er","")</f>
      </c>
    </row>
    <row r="12" spans="2:13" ht="15.75">
      <c r="B12" s="232">
        <v>345</v>
      </c>
      <c r="C12" s="168" t="s">
        <v>91</v>
      </c>
      <c r="D12" s="133">
        <f t="shared" si="0"/>
        <v>216</v>
      </c>
      <c r="E12" s="530">
        <v>2</v>
      </c>
      <c r="F12" s="153">
        <v>96</v>
      </c>
      <c r="G12" s="115">
        <v>86</v>
      </c>
      <c r="H12" s="116">
        <v>34</v>
      </c>
      <c r="J12" s="5"/>
      <c r="K12" s="5">
        <f>IF(OR(F12&lt;F13,F12&lt;F14,F12&lt;F15),"Er","")</f>
      </c>
      <c r="L12" s="5">
        <f>IF(OR(G12&lt;G13,G12&lt;G14,G12&lt;G15),"Er","")</f>
      </c>
      <c r="M12" s="5">
        <f>IF(OR(H12&lt;H13,H12&lt;H14,H12&lt;H15),"Er","")</f>
      </c>
    </row>
    <row r="13" spans="2:13" ht="15.75">
      <c r="B13" s="232">
        <v>346</v>
      </c>
      <c r="C13" s="165" t="s">
        <v>142</v>
      </c>
      <c r="D13" s="134">
        <f t="shared" si="0"/>
        <v>75</v>
      </c>
      <c r="E13" s="485"/>
      <c r="F13" s="159">
        <v>34</v>
      </c>
      <c r="G13" s="106">
        <v>32</v>
      </c>
      <c r="H13" s="108">
        <v>9</v>
      </c>
      <c r="J13" s="5"/>
      <c r="K13" s="5">
        <f>IF(OR(F13&gt;F12,F13&lt;F15),"Er","")</f>
      </c>
      <c r="L13" s="5">
        <f>IF(OR(G13&gt;G12,G13&lt;G15),"Er","")</f>
      </c>
      <c r="M13" s="5">
        <f>IF(OR(H13&gt;H12,H13&lt;H15),"Er","")</f>
      </c>
    </row>
    <row r="14" spans="2:13" ht="15.75">
      <c r="B14" s="232">
        <v>347</v>
      </c>
      <c r="C14" s="166" t="s">
        <v>143</v>
      </c>
      <c r="D14" s="134">
        <f t="shared" si="0"/>
        <v>77</v>
      </c>
      <c r="E14" s="485"/>
      <c r="F14" s="159">
        <v>40</v>
      </c>
      <c r="G14" s="106">
        <v>27</v>
      </c>
      <c r="H14" s="108">
        <v>10</v>
      </c>
      <c r="J14" s="5"/>
      <c r="K14" s="5">
        <f>IF(OR(F14&gt;F12,F14&lt;F15),"Er","")</f>
      </c>
      <c r="L14" s="5">
        <f>IF(OR(G14&gt;G12,G14&lt;G15),"Er","")</f>
      </c>
      <c r="M14" s="5">
        <f>IF(OR(H14&gt;H12,H14&lt;H15),"Er","")</f>
      </c>
    </row>
    <row r="15" spans="2:13" ht="15.75">
      <c r="B15" s="232">
        <v>348</v>
      </c>
      <c r="C15" s="167" t="s">
        <v>144</v>
      </c>
      <c r="D15" s="135">
        <f t="shared" si="0"/>
        <v>28</v>
      </c>
      <c r="E15" s="532"/>
      <c r="F15" s="160">
        <v>17</v>
      </c>
      <c r="G15" s="113">
        <v>9</v>
      </c>
      <c r="H15" s="114">
        <v>2</v>
      </c>
      <c r="J15" s="5"/>
      <c r="K15" s="5">
        <f>IF(OR(F15&gt;F13,F15&gt;F14),"Er","")</f>
      </c>
      <c r="L15" s="5">
        <f>IF(OR(G15&gt;G13,G15&gt;G14),"Er","")</f>
      </c>
      <c r="M15" s="5">
        <f>IF(OR(H15&gt;H13,H15&gt;H14),"Er","")</f>
      </c>
    </row>
    <row r="16" spans="2:13" ht="15.75">
      <c r="B16" s="232">
        <v>349</v>
      </c>
      <c r="C16" s="168" t="s">
        <v>92</v>
      </c>
      <c r="D16" s="133">
        <f t="shared" si="0"/>
        <v>33</v>
      </c>
      <c r="E16" s="530">
        <v>3</v>
      </c>
      <c r="F16" s="153">
        <v>18</v>
      </c>
      <c r="G16" s="115">
        <v>14</v>
      </c>
      <c r="H16" s="116">
        <v>1</v>
      </c>
      <c r="J16" s="5"/>
      <c r="K16" s="5">
        <f>IF(OR(F16&lt;F17,F16&lt;F18,F16&lt;F19),"Er","")</f>
      </c>
      <c r="L16" s="5">
        <f>IF(OR(G16&lt;G17,G16&lt;G18,G16&lt;G19),"Er","")</f>
      </c>
      <c r="M16" s="5">
        <f>IF(OR(H16&lt;H17,H16&lt;H18,H16&lt;H19),"Er","")</f>
      </c>
    </row>
    <row r="17" spans="2:13" ht="15.75">
      <c r="B17" s="232">
        <v>350</v>
      </c>
      <c r="C17" s="165" t="s">
        <v>142</v>
      </c>
      <c r="D17" s="134">
        <f t="shared" si="0"/>
        <v>13</v>
      </c>
      <c r="E17" s="485"/>
      <c r="F17" s="159">
        <v>7</v>
      </c>
      <c r="G17" s="106">
        <v>6</v>
      </c>
      <c r="H17" s="108"/>
      <c r="J17" s="5"/>
      <c r="K17" s="5">
        <f>IF(OR(F17&gt;F16,F17&lt;F19),"Er","")</f>
      </c>
      <c r="L17" s="5">
        <f>IF(OR(G17&gt;G16,G17&lt;G19),"Er","")</f>
      </c>
      <c r="M17" s="5">
        <f>IF(OR(H17&gt;H16,H17&lt;H19),"Er","")</f>
      </c>
    </row>
    <row r="18" spans="2:13" ht="15.75">
      <c r="B18" s="232">
        <v>351</v>
      </c>
      <c r="C18" s="166" t="s">
        <v>143</v>
      </c>
      <c r="D18" s="134">
        <f t="shared" si="0"/>
        <v>15</v>
      </c>
      <c r="E18" s="485"/>
      <c r="F18" s="159">
        <v>10</v>
      </c>
      <c r="G18" s="106">
        <v>5</v>
      </c>
      <c r="H18" s="108"/>
      <c r="J18" s="5"/>
      <c r="K18" s="5">
        <f>IF(OR(F18&gt;F16,F18&lt;F19),"Er","")</f>
      </c>
      <c r="L18" s="5">
        <f>IF(OR(G18&gt;G16,G18&lt;G19),"Er","")</f>
      </c>
      <c r="M18" s="5">
        <f>IF(OR(H18&gt;H16,H18&lt;H19),"Er","")</f>
      </c>
    </row>
    <row r="19" spans="2:13" ht="15.75">
      <c r="B19" s="232">
        <v>352</v>
      </c>
      <c r="C19" s="167" t="s">
        <v>144</v>
      </c>
      <c r="D19" s="135">
        <f t="shared" si="0"/>
        <v>4</v>
      </c>
      <c r="E19" s="532"/>
      <c r="F19" s="160">
        <v>4</v>
      </c>
      <c r="G19" s="113"/>
      <c r="H19" s="114"/>
      <c r="J19" s="5"/>
      <c r="K19" s="5">
        <f>IF(OR(F19&gt;F17,F19&gt;F18),"Er","")</f>
      </c>
      <c r="L19" s="5">
        <f>IF(OR(G19&gt;G17,G19&gt;G18),"Er","")</f>
      </c>
      <c r="M19" s="5">
        <f>IF(OR(H19&gt;H17,H19&gt;H18),"Er","")</f>
      </c>
    </row>
    <row r="20" spans="2:13" ht="15.75">
      <c r="B20" s="232">
        <v>353</v>
      </c>
      <c r="C20" s="168" t="s">
        <v>146</v>
      </c>
      <c r="D20" s="133">
        <f t="shared" si="0"/>
        <v>2</v>
      </c>
      <c r="E20" s="530">
        <v>4</v>
      </c>
      <c r="F20" s="153"/>
      <c r="G20" s="115">
        <v>2</v>
      </c>
      <c r="H20" s="116"/>
      <c r="J20" s="5"/>
      <c r="K20" s="5">
        <f>IF(OR(F20&lt;F21,F20&lt;F22,F20&lt;F23),"Er","")</f>
      </c>
      <c r="L20" s="5">
        <f>IF(OR(G20&lt;G21,G20&lt;G22,G20&lt;G23),"Er","")</f>
      </c>
      <c r="M20" s="5">
        <f>IF(OR(H20&lt;H21,H20&lt;H22,H20&lt;H23),"Er","")</f>
      </c>
    </row>
    <row r="21" spans="2:13" ht="15.75">
      <c r="B21" s="232">
        <v>354</v>
      </c>
      <c r="C21" s="165" t="s">
        <v>142</v>
      </c>
      <c r="D21" s="134">
        <f t="shared" si="0"/>
        <v>1</v>
      </c>
      <c r="E21" s="485"/>
      <c r="F21" s="159"/>
      <c r="G21" s="106">
        <v>1</v>
      </c>
      <c r="H21" s="108"/>
      <c r="J21" s="5"/>
      <c r="K21" s="5">
        <f>IF(OR(F21&gt;F20,F21&lt;F23),"Er","")</f>
      </c>
      <c r="L21" s="5">
        <f>IF(OR(G21&gt;G20,G21&lt;G23),"Er","")</f>
      </c>
      <c r="M21" s="5">
        <f>IF(OR(H21&gt;H20,H21&lt;H23),"Er","")</f>
      </c>
    </row>
    <row r="22" spans="2:13" ht="15.75">
      <c r="B22" s="232">
        <v>355</v>
      </c>
      <c r="C22" s="166" t="s">
        <v>143</v>
      </c>
      <c r="D22" s="134">
        <f t="shared" si="0"/>
        <v>1</v>
      </c>
      <c r="E22" s="485"/>
      <c r="F22" s="159"/>
      <c r="G22" s="106">
        <v>1</v>
      </c>
      <c r="H22" s="108"/>
      <c r="J22" s="5"/>
      <c r="K22" s="5">
        <f>IF(OR(F22&gt;F20,F22&lt;F23),"Er","")</f>
      </c>
      <c r="L22" s="5">
        <f>IF(OR(G22&gt;G20,G22&lt;G23),"Er","")</f>
      </c>
      <c r="M22" s="5">
        <f>IF(OR(H22&gt;H20,H22&lt;H23),"Er","")</f>
      </c>
    </row>
    <row r="23" spans="2:13" ht="15.75">
      <c r="B23" s="232">
        <v>356</v>
      </c>
      <c r="C23" s="167" t="s">
        <v>144</v>
      </c>
      <c r="D23" s="135">
        <f t="shared" si="0"/>
        <v>1</v>
      </c>
      <c r="E23" s="532"/>
      <c r="F23" s="160"/>
      <c r="G23" s="113">
        <v>1</v>
      </c>
      <c r="H23" s="114"/>
      <c r="J23" s="5"/>
      <c r="K23" s="5">
        <f>IF(OR(F23&gt;F21,F23&gt;F22),"Er","")</f>
      </c>
      <c r="L23" s="5">
        <f>IF(OR(G23&gt;G21,G23&gt;G22),"Er","")</f>
      </c>
      <c r="M23" s="5">
        <f>IF(OR(H23&gt;H21,H23&gt;H22),"Er","")</f>
      </c>
    </row>
    <row r="24" spans="1:13" s="231" customFormat="1" ht="15" hidden="1">
      <c r="A24" s="526"/>
      <c r="B24" s="526" t="s">
        <v>220</v>
      </c>
      <c r="C24" s="533"/>
      <c r="D24" s="534" t="s">
        <v>221</v>
      </c>
      <c r="E24" s="534"/>
      <c r="F24" s="535" t="s">
        <v>417</v>
      </c>
      <c r="G24" s="536" t="s">
        <v>418</v>
      </c>
      <c r="H24" s="537" t="s">
        <v>419</v>
      </c>
      <c r="J24" s="538"/>
      <c r="K24" s="538"/>
      <c r="L24" s="538"/>
      <c r="M24" s="538"/>
    </row>
    <row r="25" spans="2:13" ht="15.75">
      <c r="B25" s="526">
        <v>357</v>
      </c>
      <c r="C25" s="172" t="s">
        <v>61</v>
      </c>
      <c r="D25" s="133">
        <f t="shared" si="0"/>
        <v>1033</v>
      </c>
      <c r="E25" s="171"/>
      <c r="F25" s="128">
        <f>SUM(F27,F31,F35,F39,F43)</f>
        <v>394</v>
      </c>
      <c r="G25" s="128">
        <f>SUM(G27,G31,G35,G39,G43)</f>
        <v>342</v>
      </c>
      <c r="H25" s="130">
        <f>SUM(H27,H31,H35,H39,H43)</f>
        <v>297</v>
      </c>
      <c r="I25" s="1">
        <f>SUM(I27,I31,I35,I39,I43)</f>
        <v>0</v>
      </c>
      <c r="J25" s="5"/>
      <c r="K25" s="5"/>
      <c r="L25" s="5"/>
      <c r="M25" s="5"/>
    </row>
    <row r="26" spans="3:13" ht="15" hidden="1">
      <c r="C26" s="527"/>
      <c r="D26" s="539"/>
      <c r="E26" s="484"/>
      <c r="F26" s="528">
        <v>10</v>
      </c>
      <c r="G26" s="528">
        <v>11</v>
      </c>
      <c r="H26" s="529">
        <v>12</v>
      </c>
      <c r="J26" s="5"/>
      <c r="K26" s="5"/>
      <c r="L26" s="5"/>
      <c r="M26" s="5"/>
    </row>
    <row r="27" spans="2:13" ht="15.75">
      <c r="B27" s="232">
        <v>358</v>
      </c>
      <c r="C27" s="164" t="s">
        <v>147</v>
      </c>
      <c r="D27" s="133">
        <f t="shared" si="0"/>
        <v>192</v>
      </c>
      <c r="E27" s="530">
        <v>1</v>
      </c>
      <c r="F27" s="153">
        <v>62</v>
      </c>
      <c r="G27" s="115">
        <v>72</v>
      </c>
      <c r="H27" s="116">
        <v>58</v>
      </c>
      <c r="J27" s="5"/>
      <c r="K27" s="5">
        <f>IF(OR(F27&lt;F28,F27&lt;F29,F27&lt;F30),"Er","")</f>
      </c>
      <c r="L27" s="5">
        <f>IF(OR(G27&lt;G28,G27&lt;G29,G27&lt;G30),"Er","")</f>
      </c>
      <c r="M27" s="5">
        <f>IF(OR(H27&lt;H28,H27&lt;H29,H27&lt;H30),"Er","")</f>
      </c>
    </row>
    <row r="28" spans="2:13" ht="15.75">
      <c r="B28" s="232">
        <v>359</v>
      </c>
      <c r="C28" s="165" t="s">
        <v>142</v>
      </c>
      <c r="D28" s="134">
        <f t="shared" si="0"/>
        <v>129</v>
      </c>
      <c r="E28" s="486"/>
      <c r="F28" s="154">
        <v>36</v>
      </c>
      <c r="G28" s="155">
        <v>50</v>
      </c>
      <c r="H28" s="145">
        <v>43</v>
      </c>
      <c r="J28" s="5"/>
      <c r="K28" s="5">
        <f>IF(OR(F28&gt;F27,F28&lt;F30),"Er","")</f>
      </c>
      <c r="L28" s="5">
        <f>IF(OR(G28&gt;G27,G28&lt;G30),"Er","")</f>
      </c>
      <c r="M28" s="5">
        <f>IF(OR(H28&gt;H27,H28&lt;H30),"Er","")</f>
      </c>
    </row>
    <row r="29" spans="2:13" ht="15.75">
      <c r="B29" s="232">
        <v>360</v>
      </c>
      <c r="C29" s="166" t="s">
        <v>143</v>
      </c>
      <c r="D29" s="134">
        <f t="shared" si="0"/>
        <v>34</v>
      </c>
      <c r="E29" s="486"/>
      <c r="F29" s="154">
        <v>10</v>
      </c>
      <c r="G29" s="155">
        <v>11</v>
      </c>
      <c r="H29" s="145">
        <v>13</v>
      </c>
      <c r="J29" s="5"/>
      <c r="K29" s="5">
        <f>IF(OR(F29&gt;F27,F29&lt;F30),"Er","")</f>
      </c>
      <c r="L29" s="5">
        <f>IF(OR(G29&gt;G27,G29&lt;G30),"Er","")</f>
      </c>
      <c r="M29" s="5">
        <f>IF(OR(H29&gt;H27,H29&lt;H30),"Er","")</f>
      </c>
    </row>
    <row r="30" spans="2:13" ht="15.75">
      <c r="B30" s="232">
        <v>361</v>
      </c>
      <c r="C30" s="167" t="s">
        <v>144</v>
      </c>
      <c r="D30" s="135">
        <f t="shared" si="0"/>
        <v>25</v>
      </c>
      <c r="E30" s="531"/>
      <c r="F30" s="156">
        <v>9</v>
      </c>
      <c r="G30" s="157">
        <v>6</v>
      </c>
      <c r="H30" s="158">
        <v>10</v>
      </c>
      <c r="J30" s="5"/>
      <c r="K30" s="5">
        <f>IF(OR(F30&gt;F28,F30&gt;F29),"Er","")</f>
      </c>
      <c r="L30" s="5">
        <f>IF(OR(G30&gt;G28,G30&gt;G29),"Er","")</f>
      </c>
      <c r="M30" s="5">
        <f>IF(OR(H30&gt;H28,H30&gt;H29),"Er","")</f>
      </c>
    </row>
    <row r="31" spans="2:13" ht="15.75">
      <c r="B31" s="232">
        <v>362</v>
      </c>
      <c r="C31" s="168" t="s">
        <v>91</v>
      </c>
      <c r="D31" s="148">
        <f t="shared" si="0"/>
        <v>443</v>
      </c>
      <c r="E31" s="530">
        <v>2</v>
      </c>
      <c r="F31" s="153">
        <v>157</v>
      </c>
      <c r="G31" s="115">
        <v>127</v>
      </c>
      <c r="H31" s="116">
        <v>159</v>
      </c>
      <c r="J31" s="5"/>
      <c r="K31" s="5">
        <f>IF(OR(F31&lt;F32,F31&lt;F33,F31&lt;F34),"Er","")</f>
      </c>
      <c r="L31" s="5">
        <f>IF(OR(G31&lt;G32,G31&lt;G33,G31&lt;G34),"Er","")</f>
      </c>
      <c r="M31" s="5">
        <f>IF(OR(H31&lt;H32,H31&lt;H33,H31&lt;H34),"Er","")</f>
      </c>
    </row>
    <row r="32" spans="2:13" ht="15.75">
      <c r="B32" s="232">
        <v>363</v>
      </c>
      <c r="C32" s="165" t="s">
        <v>142</v>
      </c>
      <c r="D32" s="134">
        <f t="shared" si="0"/>
        <v>268</v>
      </c>
      <c r="E32" s="485"/>
      <c r="F32" s="159">
        <v>95</v>
      </c>
      <c r="G32" s="106">
        <v>71</v>
      </c>
      <c r="H32" s="108">
        <v>102</v>
      </c>
      <c r="J32" s="5"/>
      <c r="K32" s="5">
        <f>IF(OR(F32&gt;F31,F32&lt;F34),"Er","")</f>
      </c>
      <c r="L32" s="5">
        <f>IF(OR(G32&gt;G31,G32&lt;G34),"Er","")</f>
      </c>
      <c r="M32" s="5">
        <f>IF(OR(H32&gt;H31,H32&lt;H34),"Er","")</f>
      </c>
    </row>
    <row r="33" spans="2:13" ht="15.75">
      <c r="B33" s="232">
        <v>364</v>
      </c>
      <c r="C33" s="166" t="s">
        <v>143</v>
      </c>
      <c r="D33" s="134">
        <f t="shared" si="0"/>
        <v>171</v>
      </c>
      <c r="E33" s="485"/>
      <c r="F33" s="159">
        <v>64</v>
      </c>
      <c r="G33" s="106">
        <v>46</v>
      </c>
      <c r="H33" s="108">
        <v>61</v>
      </c>
      <c r="J33" s="5"/>
      <c r="K33" s="5">
        <f>IF(OR(F33&gt;F31,F33&lt;F34),"Er","")</f>
      </c>
      <c r="L33" s="5">
        <f>IF(OR(G33&gt;G31,G33&lt;G34),"Er","")</f>
      </c>
      <c r="M33" s="5">
        <f>IF(OR(H33&gt;H31,H33&lt;H34),"Er","")</f>
      </c>
    </row>
    <row r="34" spans="2:13" ht="15.75">
      <c r="B34" s="232">
        <v>365</v>
      </c>
      <c r="C34" s="167" t="s">
        <v>144</v>
      </c>
      <c r="D34" s="135">
        <f t="shared" si="0"/>
        <v>105</v>
      </c>
      <c r="E34" s="532"/>
      <c r="F34" s="160">
        <v>42</v>
      </c>
      <c r="G34" s="113">
        <v>26</v>
      </c>
      <c r="H34" s="114">
        <v>37</v>
      </c>
      <c r="J34" s="5"/>
      <c r="K34" s="5">
        <f>IF(OR(F34&gt;F32,F34&gt;F33),"Er","")</f>
      </c>
      <c r="L34" s="5">
        <f>IF(OR(G34&gt;G32,G34&gt;G33),"Er","")</f>
      </c>
      <c r="M34" s="5">
        <f>IF(OR(H34&gt;H32,H34&gt;H33),"Er","")</f>
      </c>
    </row>
    <row r="35" spans="2:13" ht="15.75">
      <c r="B35" s="232">
        <v>366</v>
      </c>
      <c r="C35" s="168" t="s">
        <v>92</v>
      </c>
      <c r="D35" s="133">
        <f t="shared" si="0"/>
        <v>334</v>
      </c>
      <c r="E35" s="530">
        <v>3</v>
      </c>
      <c r="F35" s="153">
        <v>139</v>
      </c>
      <c r="G35" s="115">
        <v>115</v>
      </c>
      <c r="H35" s="116">
        <v>80</v>
      </c>
      <c r="J35" s="5"/>
      <c r="K35" s="5">
        <f>IF(OR(F35&lt;F36,F35&lt;F37,F35&lt;F38),"Er","")</f>
      </c>
      <c r="L35" s="5">
        <f>IF(OR(G35&lt;G36,G35&lt;G37,G35&lt;G38),"Er","")</f>
      </c>
      <c r="M35" s="5">
        <f>IF(OR(H35&lt;H36,H35&lt;H37,H35&lt;H38),"Er","")</f>
      </c>
    </row>
    <row r="36" spans="2:13" ht="15.75">
      <c r="B36" s="232">
        <v>367</v>
      </c>
      <c r="C36" s="165" t="s">
        <v>142</v>
      </c>
      <c r="D36" s="134">
        <f t="shared" si="0"/>
        <v>138</v>
      </c>
      <c r="E36" s="485"/>
      <c r="F36" s="159">
        <v>57</v>
      </c>
      <c r="G36" s="106">
        <v>58</v>
      </c>
      <c r="H36" s="108">
        <v>23</v>
      </c>
      <c r="J36" s="5"/>
      <c r="K36" s="5">
        <f>IF(OR(F36&gt;F35,F36&lt;F38),"Er","")</f>
      </c>
      <c r="L36" s="5">
        <f>IF(OR(G36&gt;G35,G36&lt;G38),"Er","")</f>
      </c>
      <c r="M36" s="5">
        <f>IF(OR(H36&gt;H35,H36&lt;H38),"Er","")</f>
      </c>
    </row>
    <row r="37" spans="2:13" ht="15.75">
      <c r="B37" s="232">
        <v>368</v>
      </c>
      <c r="C37" s="166" t="s">
        <v>143</v>
      </c>
      <c r="D37" s="134">
        <f t="shared" si="0"/>
        <v>150</v>
      </c>
      <c r="E37" s="485"/>
      <c r="F37" s="159">
        <v>60</v>
      </c>
      <c r="G37" s="106">
        <v>57</v>
      </c>
      <c r="H37" s="108">
        <v>33</v>
      </c>
      <c r="J37" s="5"/>
      <c r="K37" s="5">
        <f>IF(OR(F37&gt;F35,F37&lt;F38),"Er","")</f>
      </c>
      <c r="L37" s="5">
        <f>IF(OR(G37&gt;G35,G37&lt;G38),"Er","")</f>
      </c>
      <c r="M37" s="5">
        <f>IF(OR(H37&gt;H35,H37&lt;H38),"Er","")</f>
      </c>
    </row>
    <row r="38" spans="2:13" ht="15.75">
      <c r="B38" s="232">
        <v>369</v>
      </c>
      <c r="C38" s="167" t="s">
        <v>144</v>
      </c>
      <c r="D38" s="135">
        <f t="shared" si="0"/>
        <v>67</v>
      </c>
      <c r="E38" s="532"/>
      <c r="F38" s="160">
        <v>29</v>
      </c>
      <c r="G38" s="113">
        <v>28</v>
      </c>
      <c r="H38" s="114">
        <v>10</v>
      </c>
      <c r="J38" s="5"/>
      <c r="K38" s="5">
        <f>IF(OR(F38&gt;F36,F38&gt;F37),"Er","")</f>
      </c>
      <c r="L38" s="5">
        <f>IF(OR(G38&gt;G36,G38&gt;G37),"Er","")</f>
      </c>
      <c r="M38" s="5">
        <f>IF(OR(H38&gt;H36,H38&gt;H37),"Er","")</f>
      </c>
    </row>
    <row r="39" spans="2:13" ht="15.75">
      <c r="B39" s="232">
        <v>370</v>
      </c>
      <c r="C39" s="168" t="s">
        <v>146</v>
      </c>
      <c r="D39" s="133">
        <f t="shared" si="0"/>
        <v>63</v>
      </c>
      <c r="E39" s="530">
        <v>4</v>
      </c>
      <c r="F39" s="153">
        <v>35</v>
      </c>
      <c r="G39" s="115">
        <v>28</v>
      </c>
      <c r="H39" s="116"/>
      <c r="J39" s="5"/>
      <c r="K39" s="5">
        <f>IF(OR(F39&lt;F40,F39&lt;F41,F39&lt;F42),"Er","")</f>
      </c>
      <c r="L39" s="5">
        <f>IF(OR(G39&lt;G40,G39&lt;G41,G39&lt;G42),"Er","")</f>
      </c>
      <c r="M39" s="5">
        <f>IF(OR(H39&lt;H40,H39&lt;H41,H39&lt;H42),"Er","")</f>
      </c>
    </row>
    <row r="40" spans="2:13" ht="15.75">
      <c r="B40" s="232">
        <v>371</v>
      </c>
      <c r="C40" s="165" t="s">
        <v>142</v>
      </c>
      <c r="D40" s="134">
        <f t="shared" si="0"/>
        <v>14</v>
      </c>
      <c r="E40" s="485"/>
      <c r="F40" s="159">
        <v>9</v>
      </c>
      <c r="G40" s="106">
        <v>5</v>
      </c>
      <c r="H40" s="108"/>
      <c r="J40" s="5"/>
      <c r="K40" s="5">
        <f>IF(OR(F40&gt;F39,F40&lt;F42),"Er","")</f>
      </c>
      <c r="L40" s="5">
        <f>IF(OR(G40&gt;G39,G40&lt;G42),"Er","")</f>
      </c>
      <c r="M40" s="5">
        <f>IF(OR(H40&gt;H39,H40&lt;H42),"Er","")</f>
      </c>
    </row>
    <row r="41" spans="2:13" ht="15.75">
      <c r="B41" s="232">
        <v>372</v>
      </c>
      <c r="C41" s="166" t="s">
        <v>143</v>
      </c>
      <c r="D41" s="134">
        <f t="shared" si="0"/>
        <v>31</v>
      </c>
      <c r="E41" s="485"/>
      <c r="F41" s="159">
        <v>20</v>
      </c>
      <c r="G41" s="106">
        <v>11</v>
      </c>
      <c r="H41" s="108"/>
      <c r="J41" s="5"/>
      <c r="K41" s="5">
        <f>IF(OR(F41&gt;F39,F41&lt;F42),"Er","")</f>
      </c>
      <c r="L41" s="5">
        <f>IF(OR(G41&gt;G39,G41&lt;G42),"Er","")</f>
      </c>
      <c r="M41" s="5">
        <f>IF(OR(H41&gt;H39,H41&lt;H42),"Er","")</f>
      </c>
    </row>
    <row r="42" spans="2:13" ht="15.75">
      <c r="B42" s="232">
        <v>373</v>
      </c>
      <c r="C42" s="167" t="s">
        <v>144</v>
      </c>
      <c r="D42" s="135">
        <f t="shared" si="0"/>
        <v>7</v>
      </c>
      <c r="E42" s="532"/>
      <c r="F42" s="160">
        <v>6</v>
      </c>
      <c r="G42" s="113">
        <v>1</v>
      </c>
      <c r="H42" s="114"/>
      <c r="J42" s="5"/>
      <c r="K42" s="5">
        <f>IF(OR(F42&gt;F40,F42&gt;F41),"Er","")</f>
      </c>
      <c r="L42" s="5">
        <f>IF(OR(G42&gt;G40,G42&gt;G41),"Er","")</f>
      </c>
      <c r="M42" s="5">
        <f>IF(OR(H42&gt;H40,H42&gt;H41),"Er","")</f>
      </c>
    </row>
    <row r="43" spans="2:13" ht="15.75">
      <c r="B43" s="232">
        <v>374</v>
      </c>
      <c r="C43" s="168" t="s">
        <v>93</v>
      </c>
      <c r="D43" s="133">
        <f t="shared" si="0"/>
        <v>1</v>
      </c>
      <c r="E43" s="530">
        <v>5</v>
      </c>
      <c r="F43" s="153">
        <v>1</v>
      </c>
      <c r="G43" s="115"/>
      <c r="H43" s="116"/>
      <c r="J43" s="5"/>
      <c r="K43" s="5">
        <f>IF(OR(F43&lt;F44,F43&lt;F45,F43&lt;F46),"Er","")</f>
      </c>
      <c r="L43" s="5">
        <f>IF(OR(G43&lt;G44,G43&lt;G45,G43&lt;G46),"Er","")</f>
      </c>
      <c r="M43" s="5">
        <f>IF(OR(H43&lt;H44,H43&lt;H45,H43&lt;H46),"Er","")</f>
      </c>
    </row>
    <row r="44" spans="2:13" ht="15.75">
      <c r="B44" s="232">
        <v>375</v>
      </c>
      <c r="C44" s="165" t="s">
        <v>142</v>
      </c>
      <c r="D44" s="134">
        <f t="shared" si="0"/>
        <v>0</v>
      </c>
      <c r="E44" s="504"/>
      <c r="F44" s="161"/>
      <c r="G44" s="111"/>
      <c r="H44" s="112"/>
      <c r="J44" s="5"/>
      <c r="K44" s="5">
        <f>IF(OR(F44&gt;F43,F44&lt;F46),"Er","")</f>
      </c>
      <c r="L44" s="5">
        <f>IF(OR(G44&gt;G43,G44&lt;G46),"Er","")</f>
      </c>
      <c r="M44" s="5">
        <f>IF(OR(H44&gt;H43,H44&lt;H46),"Er","")</f>
      </c>
    </row>
    <row r="45" spans="2:13" ht="15.75">
      <c r="B45" s="232">
        <v>376</v>
      </c>
      <c r="C45" s="166" t="s">
        <v>143</v>
      </c>
      <c r="D45" s="134">
        <f t="shared" si="0"/>
        <v>1</v>
      </c>
      <c r="E45" s="504"/>
      <c r="F45" s="161">
        <v>1</v>
      </c>
      <c r="G45" s="111"/>
      <c r="H45" s="112"/>
      <c r="J45" s="5"/>
      <c r="K45" s="5">
        <f>IF(OR(F45&gt;F43,F45&lt;F46),"Er","")</f>
      </c>
      <c r="L45" s="5">
        <f>IF(OR(G45&gt;G43,G45&lt;G46),"Er","")</f>
      </c>
      <c r="M45" s="5">
        <f>IF(OR(H45&gt;H43,H45&lt;H46),"Er","")</f>
      </c>
    </row>
    <row r="46" spans="2:13" ht="15.75">
      <c r="B46" s="232">
        <v>377</v>
      </c>
      <c r="C46" s="169" t="s">
        <v>144</v>
      </c>
      <c r="D46" s="135">
        <f t="shared" si="0"/>
        <v>0</v>
      </c>
      <c r="E46" s="532"/>
      <c r="F46" s="160"/>
      <c r="G46" s="111"/>
      <c r="H46" s="112"/>
      <c r="J46" s="5"/>
      <c r="K46" s="5">
        <f>IF(OR(F46&gt;F44,F46&gt;F45),"Er","")</f>
      </c>
      <c r="L46" s="5">
        <f>IF(OR(G46&gt;G44,G46&gt;G45),"Er","")</f>
      </c>
      <c r="M46" s="5">
        <f>IF(OR(H46&gt;H44,H46&gt;H45),"Er","")</f>
      </c>
    </row>
    <row r="47" spans="2:13" ht="16.5" thickBot="1">
      <c r="B47" s="232">
        <v>620</v>
      </c>
      <c r="C47" s="173" t="s">
        <v>218</v>
      </c>
      <c r="D47" s="171">
        <f>SUM(F47:H47)</f>
        <v>62</v>
      </c>
      <c r="E47" s="540">
        <v>6</v>
      </c>
      <c r="F47" s="119">
        <v>43</v>
      </c>
      <c r="G47" s="119">
        <v>14</v>
      </c>
      <c r="H47" s="229">
        <v>5</v>
      </c>
      <c r="J47" s="5" t="str">
        <f>IF(D47&gt;'[2]HocSinh_THPT'!D7,"Er","")</f>
        <v>Er</v>
      </c>
      <c r="K47" s="5" t="str">
        <f>IF(F47&gt;'[2]HocSinh_THPT'!F7,"Er","")</f>
        <v>Er</v>
      </c>
      <c r="L47" s="5" t="str">
        <f>IF(G47&gt;'[2]HocSinh_THPT'!G7,"Er","")</f>
        <v>Er</v>
      </c>
      <c r="M47" s="5"/>
    </row>
    <row r="48" spans="2:13" ht="15" hidden="1">
      <c r="B48" s="232">
        <v>621</v>
      </c>
      <c r="C48" s="170" t="s">
        <v>142</v>
      </c>
      <c r="D48" s="133">
        <f>SUM(F48:H48)</f>
        <v>0</v>
      </c>
      <c r="E48" s="541"/>
      <c r="F48" s="162"/>
      <c r="G48" s="163"/>
      <c r="H48" s="116"/>
      <c r="J48" s="5"/>
      <c r="K48" s="5">
        <f>IF(OR(F48&gt;F47,F48&lt;F50),"Er","")</f>
      </c>
      <c r="L48" s="5">
        <f>IF(OR(G48&gt;G47,G48&lt;G50),"Er","")</f>
      </c>
      <c r="M48" s="5">
        <f>IF(OR(H48&gt;H47,H48&lt;H50),"Er","")</f>
      </c>
    </row>
    <row r="49" spans="2:13" ht="15" hidden="1">
      <c r="B49" s="232">
        <v>622</v>
      </c>
      <c r="C49" s="166" t="s">
        <v>143</v>
      </c>
      <c r="D49" s="134">
        <f>SUM(F49:H49)</f>
        <v>0</v>
      </c>
      <c r="E49" s="504"/>
      <c r="F49" s="161"/>
      <c r="G49" s="111"/>
      <c r="H49" s="112"/>
      <c r="J49" s="5"/>
      <c r="K49" s="5">
        <f>IF(OR(F49&gt;F47,F49&lt;F50),"Er","")</f>
      </c>
      <c r="L49" s="5">
        <f>IF(OR(G49&gt;G47,G49&lt;G50),"Er","")</f>
      </c>
      <c r="M49" s="5">
        <f>IF(OR(H49&gt;H47,H49&lt;H50),"Er","")</f>
      </c>
    </row>
    <row r="50" spans="2:13" ht="15.75" hidden="1" thickBot="1">
      <c r="B50" s="232">
        <v>623</v>
      </c>
      <c r="C50" s="169" t="s">
        <v>144</v>
      </c>
      <c r="D50" s="136">
        <f>SUM(F50:H50)</f>
        <v>0</v>
      </c>
      <c r="E50" s="532"/>
      <c r="F50" s="160"/>
      <c r="G50" s="111"/>
      <c r="H50" s="112"/>
      <c r="J50" s="5"/>
      <c r="K50" s="5">
        <f>IF(OR(F50&gt;F48,F50&gt;F49),"Er","")</f>
      </c>
      <c r="L50" s="5">
        <f>IF(OR(G50&gt;G48,G50&gt;G49),"Er","")</f>
      </c>
      <c r="M50" s="5">
        <f>IF(OR(H50&gt;H48,H50&gt;H49),"Er","")</f>
      </c>
    </row>
    <row r="51" spans="2:13" s="10" customFormat="1" ht="16.5" thickBot="1">
      <c r="B51" s="466"/>
      <c r="C51" s="82"/>
      <c r="E51" s="82"/>
      <c r="F51" s="82"/>
      <c r="G51" s="82"/>
      <c r="H51" s="82"/>
      <c r="J51" s="58"/>
      <c r="K51" s="58"/>
      <c r="L51" s="58"/>
      <c r="M51" s="58"/>
    </row>
    <row r="52" spans="2:13" s="10" customFormat="1" ht="15.75">
      <c r="B52" s="466">
        <v>378</v>
      </c>
      <c r="C52" s="174" t="s">
        <v>39</v>
      </c>
      <c r="D52" s="175">
        <f>SUM(D54,D57:D58)</f>
        <v>1090</v>
      </c>
      <c r="E52" s="175" t="s">
        <v>435</v>
      </c>
      <c r="F52" s="176">
        <f>SUM(F54,F57:F58)</f>
        <v>437</v>
      </c>
      <c r="G52" s="176">
        <f>SUM(G54,G57:G58)</f>
        <v>356</v>
      </c>
      <c r="H52" s="177">
        <f>SUM(H54,H57:H58)</f>
        <v>297</v>
      </c>
      <c r="J52" s="59" t="str">
        <f>IF(AND(D52&lt;&gt;0,D52&gt;D6),"Er","")</f>
        <v>Er</v>
      </c>
      <c r="K52" s="59" t="str">
        <f>IF(AND(F52&lt;&gt;0,F52&gt;F6),"Er","")</f>
        <v>Er</v>
      </c>
      <c r="L52" s="59" t="str">
        <f>IF(AND(G52&lt;&gt;0,G52&gt;G6),"Er","")</f>
        <v>Er</v>
      </c>
      <c r="M52" s="59">
        <f>IF(AND(H52&lt;&gt;0,H52&gt;H6),"Er","")</f>
      </c>
    </row>
    <row r="53" spans="2:13" s="10" customFormat="1" ht="15" hidden="1">
      <c r="B53" s="466"/>
      <c r="C53" s="542"/>
      <c r="D53" s="540"/>
      <c r="E53" s="540"/>
      <c r="F53" s="543">
        <v>10</v>
      </c>
      <c r="G53" s="543">
        <v>11</v>
      </c>
      <c r="H53" s="544">
        <v>12</v>
      </c>
      <c r="J53" s="59"/>
      <c r="K53" s="59"/>
      <c r="L53" s="59"/>
      <c r="M53" s="59"/>
    </row>
    <row r="54" spans="2:13" s="10" customFormat="1" ht="15.75">
      <c r="B54" s="232">
        <v>379</v>
      </c>
      <c r="C54" s="179" t="s">
        <v>40</v>
      </c>
      <c r="D54" s="148">
        <f>SUM(F54:H54)</f>
        <v>969</v>
      </c>
      <c r="E54" s="486">
        <v>1</v>
      </c>
      <c r="F54" s="115">
        <v>358</v>
      </c>
      <c r="G54" s="163">
        <v>314</v>
      </c>
      <c r="H54" s="178">
        <v>297</v>
      </c>
      <c r="J54" s="59">
        <f>IF(AND(D54&lt;SUM(D55:D56),D54&lt;&gt;0),"Er","")</f>
      </c>
      <c r="K54" s="59">
        <f>IF(OR(AND(F54&lt;SUM(F55:F56),F54&lt;&gt;0),F54&gt;F25),"Er","")</f>
      </c>
      <c r="L54" s="59">
        <f>IF(OR(AND(G54&lt;SUM(G55:G56),G54&lt;&gt;0),G54&gt;G25),"Er","")</f>
      </c>
      <c r="M54" s="59">
        <f>IF(OR(AND(H54&lt;SUM(H55:H56),H54&lt;&gt;0),H54&gt;H25),"Er","")</f>
      </c>
    </row>
    <row r="55" spans="2:13" s="10" customFormat="1" ht="15.75">
      <c r="B55" s="232">
        <v>380</v>
      </c>
      <c r="C55" s="142" t="s">
        <v>101</v>
      </c>
      <c r="D55" s="148">
        <f>SUM(F55:H55)</f>
        <v>190</v>
      </c>
      <c r="E55" s="485">
        <v>2</v>
      </c>
      <c r="F55" s="111">
        <v>61</v>
      </c>
      <c r="G55" s="111">
        <v>71</v>
      </c>
      <c r="H55" s="112">
        <v>58</v>
      </c>
      <c r="J55" s="59">
        <f>IF(D55&gt;D54,"Er","")</f>
      </c>
      <c r="K55" s="59">
        <f>IF(F55&gt;F54,"Er","")</f>
      </c>
      <c r="L55" s="59">
        <f>IF(G55&gt;G54,"Er","")</f>
      </c>
      <c r="M55" s="59">
        <f>IF(H55&gt;H54,"Er","")</f>
      </c>
    </row>
    <row r="56" spans="2:13" s="10" customFormat="1" ht="15.75">
      <c r="B56" s="232">
        <v>381</v>
      </c>
      <c r="C56" s="180" t="s">
        <v>100</v>
      </c>
      <c r="D56" s="148">
        <f>SUM(F56:H56)</f>
        <v>442</v>
      </c>
      <c r="E56" s="485">
        <v>3</v>
      </c>
      <c r="F56" s="111">
        <v>156</v>
      </c>
      <c r="G56" s="111">
        <v>127</v>
      </c>
      <c r="H56" s="112">
        <v>159</v>
      </c>
      <c r="J56" s="59">
        <f>IF(D56&gt;D54,"Er","")</f>
      </c>
      <c r="K56" s="59">
        <f>IF(F56&gt;F54,"Er","")</f>
      </c>
      <c r="L56" s="59">
        <f>IF(G56&gt;G54,"Er","")</f>
      </c>
      <c r="M56" s="59">
        <f>IF(H56&gt;H54,"Er","")</f>
      </c>
    </row>
    <row r="57" spans="2:13" s="10" customFormat="1" ht="15.75">
      <c r="B57" s="232">
        <v>382</v>
      </c>
      <c r="C57" s="142" t="s">
        <v>41</v>
      </c>
      <c r="D57" s="134">
        <f>SUM(F57:H57)</f>
        <v>61</v>
      </c>
      <c r="E57" s="485">
        <v>4</v>
      </c>
      <c r="F57" s="111">
        <v>35</v>
      </c>
      <c r="G57" s="111">
        <v>26</v>
      </c>
      <c r="H57" s="112"/>
      <c r="J57" s="59">
        <f>IF(OR(D57&gt;D52,D57&gt;D25),"Er","")</f>
      </c>
      <c r="K57" s="59">
        <f>IF(OR(F57&gt;F52,F57&gt;F25),"Er","")</f>
      </c>
      <c r="L57" s="59">
        <f>IF(OR(G57&gt;G52,G57&gt;G25),"Er","")</f>
      </c>
      <c r="M57" s="59">
        <f>IF(OR(H57&gt;H52,H57&gt;H25),"Er","")</f>
      </c>
    </row>
    <row r="58" spans="2:13" s="10" customFormat="1" ht="16.5" thickBot="1">
      <c r="B58" s="232">
        <v>383</v>
      </c>
      <c r="C58" s="143" t="s">
        <v>42</v>
      </c>
      <c r="D58" s="136">
        <f>SUM(F58:H58)</f>
        <v>60</v>
      </c>
      <c r="E58" s="545">
        <v>5</v>
      </c>
      <c r="F58" s="117">
        <v>44</v>
      </c>
      <c r="G58" s="117">
        <v>16</v>
      </c>
      <c r="H58" s="118"/>
      <c r="J58" s="59">
        <f>IF(OR(D58&gt;D52,D58&gt;D25),"Er","")</f>
      </c>
      <c r="K58" s="59">
        <f>IF(OR(F58&gt;F52,F58&gt;F25),"Er","")</f>
      </c>
      <c r="L58" s="59">
        <f>IF(OR(G58&gt;G52,G58&gt;G25),"Er","")</f>
      </c>
      <c r="M58" s="59">
        <f>IF(OR(H58&gt;H52,H58&gt;H25),"Er","")</f>
      </c>
    </row>
    <row r="59" spans="2:13" s="10" customFormat="1" ht="15">
      <c r="B59" s="466"/>
      <c r="J59" s="58"/>
      <c r="K59" s="58"/>
      <c r="L59" s="58"/>
      <c r="M59" s="58"/>
    </row>
  </sheetData>
  <sheetProtection/>
  <mergeCells count="3">
    <mergeCell ref="C3:C4"/>
    <mergeCell ref="D3:D4"/>
    <mergeCell ref="F3:H3"/>
  </mergeCells>
  <dataValidations count="5">
    <dataValidation allowBlank="1" showErrorMessage="1" errorTitle="Lỗi nhập dữ liệu" error="Chỉ nhập dữ liệu số tối đa 2000" sqref="F24:H24"/>
    <dataValidation type="whole" allowBlank="1" showInputMessage="1" showErrorMessage="1" errorTitle="Lçi nhËp d÷ liÖu" error="ChØ nhËp d÷ liÖu kiÓu sè, kh«ng nhËp ch÷." sqref="E54:E58">
      <formula1>0</formula1>
      <formula2>1000000</formula2>
    </dataValidation>
    <dataValidation type="whole" allowBlank="1" showErrorMessage="1" errorTitle="Lỗi nhập dữ liệu" error="Chỉ nhập dữ liệu số tối đa 2000" sqref="F48:H50 F54:H58 F27:H46 F8:H23">
      <formula1>0</formula1>
      <formula2>2000</formula2>
    </dataValidation>
    <dataValidation allowBlank="1" showInputMessage="1" showErrorMessage="1" errorTitle="Lçi nhËp d÷ liÖu" error="ChØ nhËp d÷ liÖu kiÓu sè, kh«ng nhËp ch÷." sqref="D52:D58 D6:E50"/>
    <dataValidation allowBlank="1" errorTitle="Lçi nhËp d÷ liÖu" error="ChØ nhËp d÷ liÖu kiÓu sè, kh«ng nhËp ch÷." sqref="F25:H26 F6:H7 E52:H53 F47:H47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O104"/>
  <sheetViews>
    <sheetView tabSelected="1" zoomScalePageLayoutView="0" workbookViewId="0" topLeftCell="A51">
      <selection activeCell="AA109" sqref="AA109"/>
    </sheetView>
  </sheetViews>
  <sheetFormatPr defaultColWidth="9" defaultRowHeight="15"/>
  <cols>
    <col min="1" max="1" width="1.1015625" style="8" customWidth="1"/>
    <col min="2" max="2" width="5.296875" style="526" hidden="1" customWidth="1"/>
    <col min="3" max="3" width="32.59765625" style="8" customWidth="1"/>
    <col min="4" max="4" width="10.59765625" style="8" customWidth="1"/>
    <col min="5" max="7" width="8.69921875" style="8" hidden="1" customWidth="1"/>
    <col min="8" max="10" width="9.59765625" style="8" customWidth="1"/>
    <col min="11" max="11" width="1.203125" style="8" customWidth="1"/>
    <col min="12" max="15" width="2.59765625" style="9" customWidth="1"/>
    <col min="16" max="16384" width="9" style="8" customWidth="1"/>
  </cols>
  <sheetData>
    <row r="1" spans="3:10" ht="18.75">
      <c r="C1" s="6" t="s">
        <v>98</v>
      </c>
      <c r="D1" s="6"/>
      <c r="E1" s="6"/>
      <c r="F1" s="6"/>
      <c r="G1" s="6"/>
      <c r="H1" s="6"/>
      <c r="I1" s="7"/>
      <c r="J1" s="7"/>
    </row>
    <row r="2" ht="4.5" customHeight="1" thickBot="1"/>
    <row r="3" spans="3:15" ht="15.75">
      <c r="C3" s="651" t="s">
        <v>43</v>
      </c>
      <c r="D3" s="653" t="s">
        <v>19</v>
      </c>
      <c r="E3" s="546"/>
      <c r="F3" s="546"/>
      <c r="G3" s="546"/>
      <c r="H3" s="634" t="s">
        <v>0</v>
      </c>
      <c r="I3" s="635"/>
      <c r="J3" s="636"/>
      <c r="L3" s="11"/>
      <c r="M3" s="12"/>
      <c r="N3" s="13"/>
      <c r="O3" s="11"/>
    </row>
    <row r="4" spans="3:15" ht="15.75">
      <c r="C4" s="652"/>
      <c r="D4" s="654"/>
      <c r="E4" s="14"/>
      <c r="F4" s="14"/>
      <c r="G4" s="14"/>
      <c r="H4" s="14" t="s">
        <v>27</v>
      </c>
      <c r="I4" s="14" t="s">
        <v>28</v>
      </c>
      <c r="J4" s="15" t="s">
        <v>29</v>
      </c>
      <c r="L4" s="16"/>
      <c r="M4" s="17"/>
      <c r="N4" s="16"/>
      <c r="O4" s="16"/>
    </row>
    <row r="5" spans="3:15" ht="15" hidden="1">
      <c r="C5" s="547"/>
      <c r="D5" s="14"/>
      <c r="E5" s="548"/>
      <c r="F5" s="548"/>
      <c r="G5" s="548"/>
      <c r="H5" s="548">
        <v>10</v>
      </c>
      <c r="I5" s="549">
        <v>11</v>
      </c>
      <c r="J5" s="15">
        <v>12</v>
      </c>
      <c r="L5" s="16"/>
      <c r="M5" s="17"/>
      <c r="N5" s="16"/>
      <c r="O5" s="16"/>
    </row>
    <row r="6" spans="2:15" s="526" customFormat="1" ht="15" hidden="1">
      <c r="B6" s="526" t="s">
        <v>220</v>
      </c>
      <c r="C6" s="550"/>
      <c r="D6" s="551" t="s">
        <v>221</v>
      </c>
      <c r="E6" s="552"/>
      <c r="F6" s="552"/>
      <c r="G6" s="552"/>
      <c r="H6" s="552" t="s">
        <v>417</v>
      </c>
      <c r="I6" s="553" t="s">
        <v>418</v>
      </c>
      <c r="J6" s="554" t="s">
        <v>419</v>
      </c>
      <c r="L6" s="555"/>
      <c r="M6" s="556"/>
      <c r="N6" s="555"/>
      <c r="O6" s="555"/>
    </row>
    <row r="7" spans="2:15" ht="15.75">
      <c r="B7" s="232">
        <v>214</v>
      </c>
      <c r="C7" s="150" t="s">
        <v>62</v>
      </c>
      <c r="D7" s="124">
        <f aca="true" t="shared" si="0" ref="D7:D80">SUM(H7:J7)</f>
        <v>1033</v>
      </c>
      <c r="E7" s="125">
        <v>1</v>
      </c>
      <c r="F7" s="125"/>
      <c r="G7" s="125"/>
      <c r="H7" s="151">
        <f>SUM(H8:H12)</f>
        <v>394</v>
      </c>
      <c r="I7" s="152">
        <f>SUM(I8:I12)</f>
        <v>342</v>
      </c>
      <c r="J7" s="126">
        <f>SUM(J8:J12)</f>
        <v>297</v>
      </c>
      <c r="L7" s="5"/>
      <c r="M7" s="5"/>
      <c r="N7" s="5"/>
      <c r="O7" s="5"/>
    </row>
    <row r="8" spans="2:15" ht="15.75">
      <c r="B8" s="232">
        <v>215</v>
      </c>
      <c r="C8" s="141" t="s">
        <v>44</v>
      </c>
      <c r="D8" s="148">
        <f t="shared" si="0"/>
        <v>193</v>
      </c>
      <c r="E8" s="557">
        <v>1</v>
      </c>
      <c r="F8" s="557">
        <v>1</v>
      </c>
      <c r="G8" s="557">
        <v>1</v>
      </c>
      <c r="H8" s="144">
        <v>55</v>
      </c>
      <c r="I8" s="144">
        <v>80</v>
      </c>
      <c r="J8" s="145">
        <v>58</v>
      </c>
      <c r="L8" s="18"/>
      <c r="M8" s="18"/>
      <c r="N8" s="18"/>
      <c r="O8" s="18"/>
    </row>
    <row r="9" spans="2:15" ht="15.75">
      <c r="B9" s="232">
        <v>216</v>
      </c>
      <c r="C9" s="142" t="s">
        <v>35</v>
      </c>
      <c r="D9" s="134">
        <f t="shared" si="0"/>
        <v>352</v>
      </c>
      <c r="E9" s="558">
        <v>1</v>
      </c>
      <c r="F9" s="558">
        <v>2</v>
      </c>
      <c r="G9" s="558">
        <v>1</v>
      </c>
      <c r="H9" s="146">
        <v>138</v>
      </c>
      <c r="I9" s="146">
        <v>99</v>
      </c>
      <c r="J9" s="108">
        <v>115</v>
      </c>
      <c r="L9" s="18"/>
      <c r="M9" s="18"/>
      <c r="N9" s="18"/>
      <c r="O9" s="18"/>
    </row>
    <row r="10" spans="2:15" ht="15.75">
      <c r="B10" s="232">
        <v>217</v>
      </c>
      <c r="C10" s="142" t="s">
        <v>36</v>
      </c>
      <c r="D10" s="134">
        <f t="shared" si="0"/>
        <v>345</v>
      </c>
      <c r="E10" s="558">
        <v>1</v>
      </c>
      <c r="F10" s="558">
        <v>3</v>
      </c>
      <c r="G10" s="558">
        <v>1</v>
      </c>
      <c r="H10" s="146">
        <v>135</v>
      </c>
      <c r="I10" s="146">
        <v>101</v>
      </c>
      <c r="J10" s="108">
        <v>109</v>
      </c>
      <c r="L10" s="18"/>
      <c r="M10" s="18"/>
      <c r="N10" s="18"/>
      <c r="O10" s="18"/>
    </row>
    <row r="11" spans="2:15" ht="15.75">
      <c r="B11" s="232">
        <v>218</v>
      </c>
      <c r="C11" s="142" t="s">
        <v>37</v>
      </c>
      <c r="D11" s="134">
        <f t="shared" si="0"/>
        <v>136</v>
      </c>
      <c r="E11" s="558">
        <v>1</v>
      </c>
      <c r="F11" s="558">
        <v>4</v>
      </c>
      <c r="G11" s="558">
        <v>1</v>
      </c>
      <c r="H11" s="146">
        <v>64</v>
      </c>
      <c r="I11" s="146">
        <v>57</v>
      </c>
      <c r="J11" s="108">
        <v>15</v>
      </c>
      <c r="L11" s="18"/>
      <c r="M11" s="18"/>
      <c r="N11" s="18"/>
      <c r="O11" s="18"/>
    </row>
    <row r="12" spans="2:15" ht="15">
      <c r="B12" s="232">
        <v>219</v>
      </c>
      <c r="C12" s="559" t="s">
        <v>38</v>
      </c>
      <c r="D12" s="135">
        <f t="shared" si="0"/>
        <v>7</v>
      </c>
      <c r="E12" s="560">
        <v>1</v>
      </c>
      <c r="F12" s="560">
        <v>5</v>
      </c>
      <c r="G12" s="560">
        <v>1</v>
      </c>
      <c r="H12" s="561">
        <v>2</v>
      </c>
      <c r="I12" s="561">
        <v>5</v>
      </c>
      <c r="J12" s="114"/>
      <c r="L12" s="18"/>
      <c r="M12" s="18"/>
      <c r="N12" s="18"/>
      <c r="O12" s="18"/>
    </row>
    <row r="13" spans="2:15" ht="15.75" thickBot="1">
      <c r="B13" s="232"/>
      <c r="C13" s="143" t="s">
        <v>264</v>
      </c>
      <c r="D13" s="135">
        <f t="shared" si="0"/>
        <v>62</v>
      </c>
      <c r="E13" s="566"/>
      <c r="F13" s="566"/>
      <c r="G13" s="566"/>
      <c r="H13" s="567">
        <v>43</v>
      </c>
      <c r="I13" s="567">
        <v>14</v>
      </c>
      <c r="J13" s="158">
        <v>5</v>
      </c>
      <c r="L13" s="18"/>
      <c r="M13" s="18"/>
      <c r="N13" s="18"/>
      <c r="O13" s="18"/>
    </row>
    <row r="14" spans="2:15" ht="15">
      <c r="B14" s="232">
        <v>277</v>
      </c>
      <c r="C14" s="150" t="s">
        <v>63</v>
      </c>
      <c r="D14" s="124">
        <f t="shared" si="0"/>
        <v>1033</v>
      </c>
      <c r="E14" s="125">
        <v>2</v>
      </c>
      <c r="F14" s="125"/>
      <c r="G14" s="125"/>
      <c r="H14" s="151">
        <f>SUM(H15:H19)</f>
        <v>394</v>
      </c>
      <c r="I14" s="151">
        <f>SUM(I15:I19)</f>
        <v>342</v>
      </c>
      <c r="J14" s="126">
        <f>SUM(J15:J19)</f>
        <v>297</v>
      </c>
      <c r="L14" s="5"/>
      <c r="M14" s="5"/>
      <c r="N14" s="5"/>
      <c r="O14" s="5"/>
    </row>
    <row r="15" spans="2:15" ht="15">
      <c r="B15" s="232">
        <v>278</v>
      </c>
      <c r="C15" s="141" t="s">
        <v>44</v>
      </c>
      <c r="D15" s="148">
        <f t="shared" si="0"/>
        <v>201</v>
      </c>
      <c r="E15" s="557">
        <v>2</v>
      </c>
      <c r="F15" s="558">
        <v>1</v>
      </c>
      <c r="G15" s="558">
        <v>1</v>
      </c>
      <c r="H15" s="144">
        <v>34</v>
      </c>
      <c r="I15" s="144">
        <v>93</v>
      </c>
      <c r="J15" s="145">
        <v>74</v>
      </c>
      <c r="L15" s="18"/>
      <c r="M15" s="18"/>
      <c r="N15" s="18"/>
      <c r="O15" s="18"/>
    </row>
    <row r="16" spans="2:15" ht="15">
      <c r="B16" s="232">
        <v>279</v>
      </c>
      <c r="C16" s="142" t="s">
        <v>35</v>
      </c>
      <c r="D16" s="134">
        <f t="shared" si="0"/>
        <v>318</v>
      </c>
      <c r="E16" s="558">
        <v>2</v>
      </c>
      <c r="F16" s="558">
        <v>2</v>
      </c>
      <c r="G16" s="558">
        <v>1</v>
      </c>
      <c r="H16" s="146">
        <v>103</v>
      </c>
      <c r="I16" s="146">
        <v>87</v>
      </c>
      <c r="J16" s="108">
        <v>128</v>
      </c>
      <c r="L16" s="18"/>
      <c r="M16" s="18"/>
      <c r="N16" s="18"/>
      <c r="O16" s="18"/>
    </row>
    <row r="17" spans="2:15" ht="15">
      <c r="B17" s="232">
        <v>280</v>
      </c>
      <c r="C17" s="142" t="s">
        <v>36</v>
      </c>
      <c r="D17" s="134">
        <f t="shared" si="0"/>
        <v>385</v>
      </c>
      <c r="E17" s="558">
        <v>2</v>
      </c>
      <c r="F17" s="558">
        <v>3</v>
      </c>
      <c r="G17" s="558">
        <v>1</v>
      </c>
      <c r="H17" s="146">
        <v>178</v>
      </c>
      <c r="I17" s="146">
        <v>122</v>
      </c>
      <c r="J17" s="108">
        <v>85</v>
      </c>
      <c r="L17" s="18"/>
      <c r="M17" s="18"/>
      <c r="N17" s="18"/>
      <c r="O17" s="18"/>
    </row>
    <row r="18" spans="2:15" ht="15">
      <c r="B18" s="232">
        <v>281</v>
      </c>
      <c r="C18" s="142" t="s">
        <v>37</v>
      </c>
      <c r="D18" s="134">
        <f t="shared" si="0"/>
        <v>118</v>
      </c>
      <c r="E18" s="558">
        <v>2</v>
      </c>
      <c r="F18" s="558">
        <v>4</v>
      </c>
      <c r="G18" s="558">
        <v>1</v>
      </c>
      <c r="H18" s="146">
        <v>71</v>
      </c>
      <c r="I18" s="146">
        <v>37</v>
      </c>
      <c r="J18" s="108">
        <v>10</v>
      </c>
      <c r="L18" s="18"/>
      <c r="M18" s="18"/>
      <c r="N18" s="18"/>
      <c r="O18" s="18"/>
    </row>
    <row r="19" spans="2:15" ht="15">
      <c r="B19" s="232">
        <v>282</v>
      </c>
      <c r="C19" s="559" t="s">
        <v>38</v>
      </c>
      <c r="D19" s="135">
        <f t="shared" si="0"/>
        <v>11</v>
      </c>
      <c r="E19" s="560">
        <v>2</v>
      </c>
      <c r="F19" s="560">
        <v>5</v>
      </c>
      <c r="G19" s="560">
        <v>1</v>
      </c>
      <c r="H19" s="561">
        <v>8</v>
      </c>
      <c r="I19" s="561">
        <v>3</v>
      </c>
      <c r="J19" s="114"/>
      <c r="L19" s="18"/>
      <c r="M19" s="18"/>
      <c r="N19" s="18"/>
      <c r="O19" s="18"/>
    </row>
    <row r="20" spans="2:15" ht="15.75" thickBot="1">
      <c r="B20" s="232"/>
      <c r="C20" s="143" t="s">
        <v>264</v>
      </c>
      <c r="D20" s="135">
        <f t="shared" si="0"/>
        <v>62</v>
      </c>
      <c r="E20" s="566"/>
      <c r="F20" s="566"/>
      <c r="G20" s="566"/>
      <c r="H20" s="567">
        <v>43</v>
      </c>
      <c r="I20" s="567">
        <v>14</v>
      </c>
      <c r="J20" s="158">
        <v>5</v>
      </c>
      <c r="L20" s="18"/>
      <c r="M20" s="18"/>
      <c r="N20" s="18"/>
      <c r="O20" s="18"/>
    </row>
    <row r="21" spans="2:15" ht="15">
      <c r="B21" s="232">
        <v>283</v>
      </c>
      <c r="C21" s="150" t="s">
        <v>64</v>
      </c>
      <c r="D21" s="124">
        <f t="shared" si="0"/>
        <v>1033</v>
      </c>
      <c r="E21" s="125">
        <v>3</v>
      </c>
      <c r="F21" s="125"/>
      <c r="G21" s="125"/>
      <c r="H21" s="151">
        <f>SUM(H22:H26)</f>
        <v>394</v>
      </c>
      <c r="I21" s="151">
        <f>SUM(I22:I26)</f>
        <v>342</v>
      </c>
      <c r="J21" s="126">
        <f>SUM(J22:J26)</f>
        <v>297</v>
      </c>
      <c r="L21" s="5"/>
      <c r="M21" s="5"/>
      <c r="N21" s="5"/>
      <c r="O21" s="5"/>
    </row>
    <row r="22" spans="2:15" ht="15">
      <c r="B22" s="232">
        <v>284</v>
      </c>
      <c r="C22" s="141" t="s">
        <v>44</v>
      </c>
      <c r="D22" s="148">
        <f t="shared" si="0"/>
        <v>253</v>
      </c>
      <c r="E22" s="557">
        <v>3</v>
      </c>
      <c r="F22" s="558">
        <v>1</v>
      </c>
      <c r="G22" s="558">
        <v>1</v>
      </c>
      <c r="H22" s="144">
        <v>75</v>
      </c>
      <c r="I22" s="144">
        <v>75</v>
      </c>
      <c r="J22" s="145">
        <v>103</v>
      </c>
      <c r="L22" s="18"/>
      <c r="M22" s="18"/>
      <c r="N22" s="18"/>
      <c r="O22" s="18"/>
    </row>
    <row r="23" spans="2:15" ht="15">
      <c r="B23" s="232">
        <v>285</v>
      </c>
      <c r="C23" s="142" t="s">
        <v>35</v>
      </c>
      <c r="D23" s="134">
        <f t="shared" si="0"/>
        <v>353</v>
      </c>
      <c r="E23" s="558">
        <v>3</v>
      </c>
      <c r="F23" s="558">
        <v>2</v>
      </c>
      <c r="G23" s="558">
        <v>1</v>
      </c>
      <c r="H23" s="146">
        <v>123</v>
      </c>
      <c r="I23" s="146">
        <v>84</v>
      </c>
      <c r="J23" s="108">
        <v>146</v>
      </c>
      <c r="L23" s="18"/>
      <c r="M23" s="18"/>
      <c r="N23" s="18"/>
      <c r="O23" s="18"/>
    </row>
    <row r="24" spans="2:15" ht="15">
      <c r="B24" s="232">
        <v>286</v>
      </c>
      <c r="C24" s="142" t="s">
        <v>36</v>
      </c>
      <c r="D24" s="134">
        <f t="shared" si="0"/>
        <v>324</v>
      </c>
      <c r="E24" s="558">
        <v>3</v>
      </c>
      <c r="F24" s="558">
        <v>3</v>
      </c>
      <c r="G24" s="558">
        <v>1</v>
      </c>
      <c r="H24" s="146">
        <v>154</v>
      </c>
      <c r="I24" s="146">
        <v>123</v>
      </c>
      <c r="J24" s="108">
        <v>47</v>
      </c>
      <c r="L24" s="18"/>
      <c r="M24" s="18"/>
      <c r="N24" s="18"/>
      <c r="O24" s="18"/>
    </row>
    <row r="25" spans="2:15" ht="15">
      <c r="B25" s="232">
        <v>287</v>
      </c>
      <c r="C25" s="142" t="s">
        <v>37</v>
      </c>
      <c r="D25" s="134">
        <f t="shared" si="0"/>
        <v>97</v>
      </c>
      <c r="E25" s="558">
        <v>3</v>
      </c>
      <c r="F25" s="558">
        <v>4</v>
      </c>
      <c r="G25" s="558">
        <v>1</v>
      </c>
      <c r="H25" s="146">
        <v>38</v>
      </c>
      <c r="I25" s="146">
        <v>58</v>
      </c>
      <c r="J25" s="108">
        <v>1</v>
      </c>
      <c r="L25" s="18"/>
      <c r="M25" s="18"/>
      <c r="N25" s="18"/>
      <c r="O25" s="18"/>
    </row>
    <row r="26" spans="2:15" ht="15">
      <c r="B26" s="232">
        <v>288</v>
      </c>
      <c r="C26" s="559" t="s">
        <v>38</v>
      </c>
      <c r="D26" s="135">
        <f t="shared" si="0"/>
        <v>6</v>
      </c>
      <c r="E26" s="560">
        <v>3</v>
      </c>
      <c r="F26" s="560">
        <v>5</v>
      </c>
      <c r="G26" s="560">
        <v>1</v>
      </c>
      <c r="H26" s="561">
        <v>4</v>
      </c>
      <c r="I26" s="561">
        <v>2</v>
      </c>
      <c r="J26" s="114"/>
      <c r="L26" s="18"/>
      <c r="M26" s="18"/>
      <c r="N26" s="18"/>
      <c r="O26" s="18"/>
    </row>
    <row r="27" spans="2:15" ht="15.75" thickBot="1">
      <c r="B27" s="232"/>
      <c r="C27" s="143" t="s">
        <v>264</v>
      </c>
      <c r="D27" s="135">
        <f t="shared" si="0"/>
        <v>62</v>
      </c>
      <c r="E27" s="566"/>
      <c r="F27" s="566"/>
      <c r="G27" s="566"/>
      <c r="H27" s="567">
        <v>43</v>
      </c>
      <c r="I27" s="567">
        <v>14</v>
      </c>
      <c r="J27" s="158">
        <v>5</v>
      </c>
      <c r="L27" s="18"/>
      <c r="M27" s="18"/>
      <c r="N27" s="18"/>
      <c r="O27" s="18"/>
    </row>
    <row r="28" spans="2:15" ht="15">
      <c r="B28" s="232">
        <v>289</v>
      </c>
      <c r="C28" s="150" t="s">
        <v>65</v>
      </c>
      <c r="D28" s="124">
        <f t="shared" si="0"/>
        <v>1033</v>
      </c>
      <c r="E28" s="125">
        <v>4</v>
      </c>
      <c r="F28" s="125"/>
      <c r="G28" s="125"/>
      <c r="H28" s="151">
        <f>SUM(H29:H33)</f>
        <v>394</v>
      </c>
      <c r="I28" s="151">
        <f>SUM(I29:I33)</f>
        <v>342</v>
      </c>
      <c r="J28" s="126">
        <f>SUM(J29:J33)</f>
        <v>297</v>
      </c>
      <c r="L28" s="5"/>
      <c r="M28" s="5"/>
      <c r="N28" s="5"/>
      <c r="O28" s="5"/>
    </row>
    <row r="29" spans="2:15" ht="15">
      <c r="B29" s="232">
        <v>290</v>
      </c>
      <c r="C29" s="141" t="s">
        <v>44</v>
      </c>
      <c r="D29" s="148">
        <f t="shared" si="0"/>
        <v>445</v>
      </c>
      <c r="E29" s="557">
        <v>4</v>
      </c>
      <c r="F29" s="558">
        <v>1</v>
      </c>
      <c r="G29" s="558">
        <v>1</v>
      </c>
      <c r="H29" s="144">
        <v>147</v>
      </c>
      <c r="I29" s="144">
        <v>140</v>
      </c>
      <c r="J29" s="145">
        <v>158</v>
      </c>
      <c r="L29" s="18"/>
      <c r="M29" s="18"/>
      <c r="N29" s="18"/>
      <c r="O29" s="18"/>
    </row>
    <row r="30" spans="2:15" ht="15">
      <c r="B30" s="232">
        <v>291</v>
      </c>
      <c r="C30" s="142" t="s">
        <v>35</v>
      </c>
      <c r="D30" s="134">
        <f t="shared" si="0"/>
        <v>377</v>
      </c>
      <c r="E30" s="558">
        <v>4</v>
      </c>
      <c r="F30" s="558">
        <v>2</v>
      </c>
      <c r="G30" s="558">
        <v>1</v>
      </c>
      <c r="H30" s="146">
        <v>132</v>
      </c>
      <c r="I30" s="146">
        <v>122</v>
      </c>
      <c r="J30" s="108">
        <v>123</v>
      </c>
      <c r="L30" s="18"/>
      <c r="M30" s="18"/>
      <c r="N30" s="18"/>
      <c r="O30" s="18"/>
    </row>
    <row r="31" spans="2:15" ht="15">
      <c r="B31" s="232">
        <v>292</v>
      </c>
      <c r="C31" s="142" t="s">
        <v>36</v>
      </c>
      <c r="D31" s="134">
        <f t="shared" si="0"/>
        <v>179</v>
      </c>
      <c r="E31" s="558">
        <v>4</v>
      </c>
      <c r="F31" s="558">
        <v>3</v>
      </c>
      <c r="G31" s="558">
        <v>1</v>
      </c>
      <c r="H31" s="146">
        <v>92</v>
      </c>
      <c r="I31" s="146">
        <v>71</v>
      </c>
      <c r="J31" s="108">
        <v>16</v>
      </c>
      <c r="L31" s="18"/>
      <c r="M31" s="18"/>
      <c r="N31" s="18"/>
      <c r="O31" s="18"/>
    </row>
    <row r="32" spans="2:15" ht="15">
      <c r="B32" s="232">
        <v>293</v>
      </c>
      <c r="C32" s="142" t="s">
        <v>37</v>
      </c>
      <c r="D32" s="134">
        <f t="shared" si="0"/>
        <v>31</v>
      </c>
      <c r="E32" s="558">
        <v>4</v>
      </c>
      <c r="F32" s="558">
        <v>4</v>
      </c>
      <c r="G32" s="558">
        <v>1</v>
      </c>
      <c r="H32" s="146">
        <v>22</v>
      </c>
      <c r="I32" s="146">
        <v>9</v>
      </c>
      <c r="J32" s="108"/>
      <c r="L32" s="18"/>
      <c r="M32" s="18"/>
      <c r="N32" s="18"/>
      <c r="O32" s="18"/>
    </row>
    <row r="33" spans="2:15" ht="15">
      <c r="B33" s="232">
        <v>294</v>
      </c>
      <c r="C33" s="559" t="s">
        <v>38</v>
      </c>
      <c r="D33" s="135">
        <f t="shared" si="0"/>
        <v>1</v>
      </c>
      <c r="E33" s="560">
        <v>4</v>
      </c>
      <c r="F33" s="560">
        <v>5</v>
      </c>
      <c r="G33" s="560">
        <v>1</v>
      </c>
      <c r="H33" s="561">
        <v>1</v>
      </c>
      <c r="I33" s="561"/>
      <c r="J33" s="114"/>
      <c r="L33" s="18"/>
      <c r="M33" s="18"/>
      <c r="N33" s="18"/>
      <c r="O33" s="18"/>
    </row>
    <row r="34" spans="2:15" ht="15.75" thickBot="1">
      <c r="B34" s="232"/>
      <c r="C34" s="143" t="s">
        <v>264</v>
      </c>
      <c r="D34" s="135">
        <f t="shared" si="0"/>
        <v>62</v>
      </c>
      <c r="E34" s="568"/>
      <c r="F34" s="568"/>
      <c r="G34" s="568"/>
      <c r="H34" s="567">
        <v>43</v>
      </c>
      <c r="I34" s="567">
        <v>14</v>
      </c>
      <c r="J34" s="158">
        <v>5</v>
      </c>
      <c r="L34" s="18"/>
      <c r="M34" s="18"/>
      <c r="N34" s="18"/>
      <c r="O34" s="18"/>
    </row>
    <row r="35" spans="2:15" ht="15">
      <c r="B35" s="232">
        <v>271</v>
      </c>
      <c r="C35" s="150" t="s">
        <v>47</v>
      </c>
      <c r="D35" s="124">
        <f t="shared" si="0"/>
        <v>1035</v>
      </c>
      <c r="E35" s="562">
        <v>11</v>
      </c>
      <c r="F35" s="562"/>
      <c r="G35" s="562"/>
      <c r="H35" s="151">
        <f>SUM(H36:H40)</f>
        <v>394</v>
      </c>
      <c r="I35" s="151">
        <f>SUM(I36:I40)</f>
        <v>344</v>
      </c>
      <c r="J35" s="126">
        <f>SUM(J36:J40)</f>
        <v>297</v>
      </c>
      <c r="L35" s="5"/>
      <c r="M35" s="5"/>
      <c r="N35" s="5"/>
      <c r="O35" s="5"/>
    </row>
    <row r="36" spans="2:15" ht="15">
      <c r="B36" s="232">
        <v>272</v>
      </c>
      <c r="C36" s="141" t="s">
        <v>44</v>
      </c>
      <c r="D36" s="148">
        <f t="shared" si="0"/>
        <v>268</v>
      </c>
      <c r="E36" s="558">
        <v>11</v>
      </c>
      <c r="F36" s="558">
        <v>1</v>
      </c>
      <c r="G36" s="558">
        <v>1</v>
      </c>
      <c r="H36" s="144">
        <v>84</v>
      </c>
      <c r="I36" s="144">
        <v>50</v>
      </c>
      <c r="J36" s="145">
        <v>134</v>
      </c>
      <c r="L36" s="18"/>
      <c r="M36" s="18"/>
      <c r="N36" s="18"/>
      <c r="O36" s="18"/>
    </row>
    <row r="37" spans="2:15" ht="15">
      <c r="B37" s="232">
        <v>273</v>
      </c>
      <c r="C37" s="142" t="s">
        <v>35</v>
      </c>
      <c r="D37" s="134">
        <f t="shared" si="0"/>
        <v>537</v>
      </c>
      <c r="E37" s="558">
        <v>11</v>
      </c>
      <c r="F37" s="558">
        <v>2</v>
      </c>
      <c r="G37" s="558">
        <v>1</v>
      </c>
      <c r="H37" s="146">
        <v>258</v>
      </c>
      <c r="I37" s="146">
        <v>146</v>
      </c>
      <c r="J37" s="108">
        <v>133</v>
      </c>
      <c r="L37" s="18"/>
      <c r="M37" s="18"/>
      <c r="N37" s="18"/>
      <c r="O37" s="18"/>
    </row>
    <row r="38" spans="2:15" ht="15">
      <c r="B38" s="232">
        <v>274</v>
      </c>
      <c r="C38" s="142" t="s">
        <v>36</v>
      </c>
      <c r="D38" s="134">
        <f t="shared" si="0"/>
        <v>229</v>
      </c>
      <c r="E38" s="558">
        <v>11</v>
      </c>
      <c r="F38" s="558">
        <v>3</v>
      </c>
      <c r="G38" s="558">
        <v>1</v>
      </c>
      <c r="H38" s="146">
        <v>51</v>
      </c>
      <c r="I38" s="146">
        <v>148</v>
      </c>
      <c r="J38" s="108">
        <v>30</v>
      </c>
      <c r="L38" s="18"/>
      <c r="M38" s="18"/>
      <c r="N38" s="18"/>
      <c r="O38" s="18"/>
    </row>
    <row r="39" spans="2:15" ht="15">
      <c r="B39" s="232">
        <v>275</v>
      </c>
      <c r="C39" s="142" t="s">
        <v>37</v>
      </c>
      <c r="D39" s="134">
        <f t="shared" si="0"/>
        <v>0</v>
      </c>
      <c r="E39" s="558">
        <v>11</v>
      </c>
      <c r="F39" s="558">
        <v>4</v>
      </c>
      <c r="G39" s="558">
        <v>1</v>
      </c>
      <c r="H39" s="146"/>
      <c r="I39" s="146"/>
      <c r="J39" s="108"/>
      <c r="L39" s="18"/>
      <c r="M39" s="18"/>
      <c r="N39" s="18"/>
      <c r="O39" s="18"/>
    </row>
    <row r="40" spans="2:15" ht="15">
      <c r="B40" s="232">
        <v>276</v>
      </c>
      <c r="C40" s="559" t="s">
        <v>38</v>
      </c>
      <c r="D40" s="135">
        <f t="shared" si="0"/>
        <v>1</v>
      </c>
      <c r="E40" s="560">
        <v>11</v>
      </c>
      <c r="F40" s="560">
        <v>5</v>
      </c>
      <c r="G40" s="560">
        <v>1</v>
      </c>
      <c r="H40" s="561">
        <v>1</v>
      </c>
      <c r="I40" s="561"/>
      <c r="J40" s="114"/>
      <c r="L40" s="18"/>
      <c r="M40" s="18"/>
      <c r="N40" s="18"/>
      <c r="O40" s="18"/>
    </row>
    <row r="41" spans="2:15" ht="15.75" thickBot="1">
      <c r="B41" s="232"/>
      <c r="C41" s="143" t="s">
        <v>264</v>
      </c>
      <c r="D41" s="135">
        <f t="shared" si="0"/>
        <v>60</v>
      </c>
      <c r="E41" s="568"/>
      <c r="F41" s="568"/>
      <c r="G41" s="568"/>
      <c r="H41" s="567">
        <v>43</v>
      </c>
      <c r="I41" s="567">
        <v>12</v>
      </c>
      <c r="J41" s="158">
        <v>5</v>
      </c>
      <c r="L41" s="18"/>
      <c r="M41" s="18"/>
      <c r="N41" s="18"/>
      <c r="O41" s="18"/>
    </row>
    <row r="42" spans="2:15" ht="15">
      <c r="B42" s="232">
        <v>295</v>
      </c>
      <c r="C42" s="150" t="s">
        <v>66</v>
      </c>
      <c r="D42" s="124">
        <f t="shared" si="0"/>
        <v>1033</v>
      </c>
      <c r="E42" s="562">
        <v>6</v>
      </c>
      <c r="F42" s="562"/>
      <c r="G42" s="562"/>
      <c r="H42" s="151">
        <f>SUM(H43:H47)</f>
        <v>394</v>
      </c>
      <c r="I42" s="151">
        <f>SUM(I43:I47)</f>
        <v>342</v>
      </c>
      <c r="J42" s="126">
        <f>SUM(J43:J47)</f>
        <v>297</v>
      </c>
      <c r="L42" s="5"/>
      <c r="M42" s="5"/>
      <c r="N42" s="5"/>
      <c r="O42" s="5"/>
    </row>
    <row r="43" spans="2:15" ht="15">
      <c r="B43" s="232">
        <v>296</v>
      </c>
      <c r="C43" s="141" t="s">
        <v>44</v>
      </c>
      <c r="D43" s="148">
        <f t="shared" si="0"/>
        <v>55</v>
      </c>
      <c r="E43" s="558">
        <v>6</v>
      </c>
      <c r="F43" s="558">
        <v>1</v>
      </c>
      <c r="G43" s="558">
        <v>1</v>
      </c>
      <c r="H43" s="144">
        <v>30</v>
      </c>
      <c r="I43" s="144">
        <v>22</v>
      </c>
      <c r="J43" s="145">
        <v>3</v>
      </c>
      <c r="L43" s="18"/>
      <c r="M43" s="18"/>
      <c r="N43" s="18"/>
      <c r="O43" s="18"/>
    </row>
    <row r="44" spans="2:15" ht="15">
      <c r="B44" s="232">
        <v>297</v>
      </c>
      <c r="C44" s="142" t="s">
        <v>35</v>
      </c>
      <c r="D44" s="134">
        <f t="shared" si="0"/>
        <v>423</v>
      </c>
      <c r="E44" s="558">
        <v>6</v>
      </c>
      <c r="F44" s="558">
        <v>2</v>
      </c>
      <c r="G44" s="558">
        <v>1</v>
      </c>
      <c r="H44" s="146">
        <v>162</v>
      </c>
      <c r="I44" s="146">
        <v>132</v>
      </c>
      <c r="J44" s="108">
        <v>129</v>
      </c>
      <c r="L44" s="18"/>
      <c r="M44" s="18"/>
      <c r="N44" s="18"/>
      <c r="O44" s="18"/>
    </row>
    <row r="45" spans="2:15" ht="15">
      <c r="B45" s="232">
        <v>298</v>
      </c>
      <c r="C45" s="142" t="s">
        <v>36</v>
      </c>
      <c r="D45" s="134">
        <f t="shared" si="0"/>
        <v>491</v>
      </c>
      <c r="E45" s="558">
        <v>6</v>
      </c>
      <c r="F45" s="558">
        <v>3</v>
      </c>
      <c r="G45" s="558">
        <v>1</v>
      </c>
      <c r="H45" s="146">
        <v>171</v>
      </c>
      <c r="I45" s="146">
        <v>168</v>
      </c>
      <c r="J45" s="108">
        <v>152</v>
      </c>
      <c r="L45" s="18"/>
      <c r="M45" s="18"/>
      <c r="N45" s="18"/>
      <c r="O45" s="18"/>
    </row>
    <row r="46" spans="2:15" ht="15">
      <c r="B46" s="232">
        <v>299</v>
      </c>
      <c r="C46" s="142" t="s">
        <v>37</v>
      </c>
      <c r="D46" s="134">
        <f t="shared" si="0"/>
        <v>63</v>
      </c>
      <c r="E46" s="558">
        <v>6</v>
      </c>
      <c r="F46" s="558">
        <v>4</v>
      </c>
      <c r="G46" s="558">
        <v>1</v>
      </c>
      <c r="H46" s="146">
        <v>30</v>
      </c>
      <c r="I46" s="146">
        <v>20</v>
      </c>
      <c r="J46" s="108">
        <v>13</v>
      </c>
      <c r="L46" s="18"/>
      <c r="M46" s="18"/>
      <c r="N46" s="18"/>
      <c r="O46" s="18"/>
    </row>
    <row r="47" spans="2:15" ht="15">
      <c r="B47" s="232">
        <v>300</v>
      </c>
      <c r="C47" s="559" t="s">
        <v>38</v>
      </c>
      <c r="D47" s="135">
        <f t="shared" si="0"/>
        <v>1</v>
      </c>
      <c r="E47" s="560">
        <v>6</v>
      </c>
      <c r="F47" s="560">
        <v>5</v>
      </c>
      <c r="G47" s="560">
        <v>1</v>
      </c>
      <c r="H47" s="561">
        <v>1</v>
      </c>
      <c r="I47" s="561"/>
      <c r="J47" s="114"/>
      <c r="L47" s="18"/>
      <c r="M47" s="18"/>
      <c r="N47" s="18"/>
      <c r="O47" s="18"/>
    </row>
    <row r="48" spans="2:15" ht="15.75" thickBot="1">
      <c r="B48" s="232"/>
      <c r="C48" s="143" t="s">
        <v>264</v>
      </c>
      <c r="D48" s="135">
        <f t="shared" si="0"/>
        <v>62</v>
      </c>
      <c r="E48" s="568"/>
      <c r="F48" s="568"/>
      <c r="G48" s="568"/>
      <c r="H48" s="567">
        <v>43</v>
      </c>
      <c r="I48" s="567">
        <v>14</v>
      </c>
      <c r="J48" s="158">
        <v>5</v>
      </c>
      <c r="L48" s="18"/>
      <c r="M48" s="18"/>
      <c r="N48" s="18"/>
      <c r="O48" s="18"/>
    </row>
    <row r="49" spans="2:15" ht="15">
      <c r="B49" s="232">
        <v>301</v>
      </c>
      <c r="C49" s="150" t="s">
        <v>67</v>
      </c>
      <c r="D49" s="124">
        <f t="shared" si="0"/>
        <v>1033</v>
      </c>
      <c r="E49" s="562">
        <v>7</v>
      </c>
      <c r="F49" s="562"/>
      <c r="G49" s="562"/>
      <c r="H49" s="151">
        <f>SUM(H50:H54)</f>
        <v>394</v>
      </c>
      <c r="I49" s="151">
        <f>SUM(I50:I54)</f>
        <v>342</v>
      </c>
      <c r="J49" s="126">
        <f>SUM(J50:J54)</f>
        <v>297</v>
      </c>
      <c r="L49" s="5"/>
      <c r="M49" s="5"/>
      <c r="N49" s="5"/>
      <c r="O49" s="5"/>
    </row>
    <row r="50" spans="2:15" ht="15">
      <c r="B50" s="232">
        <v>302</v>
      </c>
      <c r="C50" s="141" t="s">
        <v>44</v>
      </c>
      <c r="D50" s="148">
        <f t="shared" si="0"/>
        <v>340</v>
      </c>
      <c r="E50" s="558">
        <v>7</v>
      </c>
      <c r="F50" s="558">
        <v>1</v>
      </c>
      <c r="G50" s="558">
        <v>1</v>
      </c>
      <c r="H50" s="144">
        <v>158</v>
      </c>
      <c r="I50" s="144">
        <v>119</v>
      </c>
      <c r="J50" s="145">
        <v>63</v>
      </c>
      <c r="L50" s="18"/>
      <c r="M50" s="18"/>
      <c r="N50" s="18"/>
      <c r="O50" s="18"/>
    </row>
    <row r="51" spans="2:15" ht="15">
      <c r="B51" s="232">
        <v>303</v>
      </c>
      <c r="C51" s="142" t="s">
        <v>35</v>
      </c>
      <c r="D51" s="134">
        <f t="shared" si="0"/>
        <v>454</v>
      </c>
      <c r="E51" s="558">
        <v>7</v>
      </c>
      <c r="F51" s="558">
        <v>2</v>
      </c>
      <c r="G51" s="558">
        <v>1</v>
      </c>
      <c r="H51" s="146">
        <v>137</v>
      </c>
      <c r="I51" s="146">
        <v>140</v>
      </c>
      <c r="J51" s="108">
        <v>177</v>
      </c>
      <c r="L51" s="18"/>
      <c r="M51" s="18"/>
      <c r="N51" s="18"/>
      <c r="O51" s="18"/>
    </row>
    <row r="52" spans="2:15" ht="15">
      <c r="B52" s="232">
        <v>304</v>
      </c>
      <c r="C52" s="142" t="s">
        <v>36</v>
      </c>
      <c r="D52" s="134">
        <f t="shared" si="0"/>
        <v>214</v>
      </c>
      <c r="E52" s="558">
        <v>7</v>
      </c>
      <c r="F52" s="558">
        <v>3</v>
      </c>
      <c r="G52" s="558">
        <v>1</v>
      </c>
      <c r="H52" s="146">
        <v>82</v>
      </c>
      <c r="I52" s="146">
        <v>78</v>
      </c>
      <c r="J52" s="108">
        <v>54</v>
      </c>
      <c r="L52" s="18"/>
      <c r="M52" s="18"/>
      <c r="N52" s="18"/>
      <c r="O52" s="18"/>
    </row>
    <row r="53" spans="2:15" ht="15">
      <c r="B53" s="232">
        <v>305</v>
      </c>
      <c r="C53" s="142" t="s">
        <v>37</v>
      </c>
      <c r="D53" s="134">
        <f t="shared" si="0"/>
        <v>25</v>
      </c>
      <c r="E53" s="558">
        <v>7</v>
      </c>
      <c r="F53" s="558">
        <v>4</v>
      </c>
      <c r="G53" s="558">
        <v>1</v>
      </c>
      <c r="H53" s="146">
        <v>17</v>
      </c>
      <c r="I53" s="146">
        <v>5</v>
      </c>
      <c r="J53" s="108">
        <v>3</v>
      </c>
      <c r="L53" s="18"/>
      <c r="M53" s="18"/>
      <c r="N53" s="18"/>
      <c r="O53" s="18"/>
    </row>
    <row r="54" spans="2:15" ht="15">
      <c r="B54" s="232">
        <v>306</v>
      </c>
      <c r="C54" s="559" t="s">
        <v>38</v>
      </c>
      <c r="D54" s="135">
        <f t="shared" si="0"/>
        <v>0</v>
      </c>
      <c r="E54" s="560">
        <v>7</v>
      </c>
      <c r="F54" s="560">
        <v>5</v>
      </c>
      <c r="G54" s="560">
        <v>1</v>
      </c>
      <c r="H54" s="561"/>
      <c r="I54" s="561"/>
      <c r="J54" s="114"/>
      <c r="L54" s="18"/>
      <c r="M54" s="18"/>
      <c r="N54" s="18"/>
      <c r="O54" s="18"/>
    </row>
    <row r="55" spans="2:15" ht="15.75" thickBot="1">
      <c r="B55" s="232"/>
      <c r="C55" s="143" t="s">
        <v>264</v>
      </c>
      <c r="D55" s="135">
        <f t="shared" si="0"/>
        <v>62</v>
      </c>
      <c r="E55" s="568"/>
      <c r="F55" s="568"/>
      <c r="G55" s="568"/>
      <c r="H55" s="567">
        <v>43</v>
      </c>
      <c r="I55" s="567">
        <v>14</v>
      </c>
      <c r="J55" s="158">
        <v>5</v>
      </c>
      <c r="L55" s="18"/>
      <c r="M55" s="18"/>
      <c r="N55" s="18"/>
      <c r="O55" s="18"/>
    </row>
    <row r="56" spans="2:15" ht="15">
      <c r="B56" s="232">
        <v>307</v>
      </c>
      <c r="C56" s="150" t="s">
        <v>68</v>
      </c>
      <c r="D56" s="124">
        <f t="shared" si="0"/>
        <v>1034</v>
      </c>
      <c r="E56" s="562">
        <v>8</v>
      </c>
      <c r="F56" s="562"/>
      <c r="G56" s="562"/>
      <c r="H56" s="151">
        <f>SUM(H57:H61)</f>
        <v>395</v>
      </c>
      <c r="I56" s="151">
        <f>SUM(I57:I61)</f>
        <v>342</v>
      </c>
      <c r="J56" s="126">
        <f>SUM(J57:J61)</f>
        <v>297</v>
      </c>
      <c r="L56" s="5"/>
      <c r="M56" s="5"/>
      <c r="N56" s="5"/>
      <c r="O56" s="5"/>
    </row>
    <row r="57" spans="2:15" ht="15">
      <c r="B57" s="232">
        <v>308</v>
      </c>
      <c r="C57" s="141" t="s">
        <v>44</v>
      </c>
      <c r="D57" s="148">
        <f t="shared" si="0"/>
        <v>157</v>
      </c>
      <c r="E57" s="558">
        <v>8</v>
      </c>
      <c r="F57" s="558">
        <v>1</v>
      </c>
      <c r="G57" s="558">
        <v>1</v>
      </c>
      <c r="H57" s="144">
        <v>36</v>
      </c>
      <c r="I57" s="144">
        <v>51</v>
      </c>
      <c r="J57" s="145">
        <v>70</v>
      </c>
      <c r="L57" s="18"/>
      <c r="M57" s="18"/>
      <c r="N57" s="18"/>
      <c r="O57" s="18"/>
    </row>
    <row r="58" spans="2:15" ht="15">
      <c r="B58" s="232">
        <v>309</v>
      </c>
      <c r="C58" s="142" t="s">
        <v>35</v>
      </c>
      <c r="D58" s="134">
        <f t="shared" si="0"/>
        <v>518</v>
      </c>
      <c r="E58" s="558">
        <v>8</v>
      </c>
      <c r="F58" s="558">
        <v>2</v>
      </c>
      <c r="G58" s="558">
        <v>1</v>
      </c>
      <c r="H58" s="146">
        <v>175</v>
      </c>
      <c r="I58" s="146">
        <v>150</v>
      </c>
      <c r="J58" s="108">
        <v>193</v>
      </c>
      <c r="L58" s="18"/>
      <c r="M58" s="18"/>
      <c r="N58" s="18"/>
      <c r="O58" s="18"/>
    </row>
    <row r="59" spans="2:15" ht="15">
      <c r="B59" s="232">
        <v>310</v>
      </c>
      <c r="C59" s="142" t="s">
        <v>36</v>
      </c>
      <c r="D59" s="134">
        <f t="shared" si="0"/>
        <v>310</v>
      </c>
      <c r="E59" s="558">
        <v>8</v>
      </c>
      <c r="F59" s="558">
        <v>3</v>
      </c>
      <c r="G59" s="558">
        <v>1</v>
      </c>
      <c r="H59" s="146">
        <v>155</v>
      </c>
      <c r="I59" s="146">
        <v>124</v>
      </c>
      <c r="J59" s="108">
        <v>31</v>
      </c>
      <c r="L59" s="18"/>
      <c r="M59" s="18"/>
      <c r="N59" s="18"/>
      <c r="O59" s="18"/>
    </row>
    <row r="60" spans="2:15" ht="15">
      <c r="B60" s="232">
        <v>311</v>
      </c>
      <c r="C60" s="142" t="s">
        <v>37</v>
      </c>
      <c r="D60" s="134">
        <f t="shared" si="0"/>
        <v>48</v>
      </c>
      <c r="E60" s="558">
        <v>8</v>
      </c>
      <c r="F60" s="558">
        <v>4</v>
      </c>
      <c r="G60" s="558">
        <v>1</v>
      </c>
      <c r="H60" s="146">
        <v>28</v>
      </c>
      <c r="I60" s="146">
        <v>17</v>
      </c>
      <c r="J60" s="108">
        <v>3</v>
      </c>
      <c r="L60" s="18"/>
      <c r="M60" s="18"/>
      <c r="N60" s="18"/>
      <c r="O60" s="18"/>
    </row>
    <row r="61" spans="2:15" ht="15">
      <c r="B61" s="232">
        <v>312</v>
      </c>
      <c r="C61" s="559" t="s">
        <v>38</v>
      </c>
      <c r="D61" s="135">
        <f t="shared" si="0"/>
        <v>1</v>
      </c>
      <c r="E61" s="560">
        <v>8</v>
      </c>
      <c r="F61" s="560">
        <v>5</v>
      </c>
      <c r="G61" s="560">
        <v>1</v>
      </c>
      <c r="H61" s="561">
        <v>1</v>
      </c>
      <c r="I61" s="561"/>
      <c r="J61" s="114"/>
      <c r="L61" s="18"/>
      <c r="M61" s="18"/>
      <c r="N61" s="18"/>
      <c r="O61" s="18"/>
    </row>
    <row r="62" spans="2:15" ht="15.75" thickBot="1">
      <c r="B62" s="232"/>
      <c r="C62" s="143" t="s">
        <v>264</v>
      </c>
      <c r="D62" s="135">
        <f t="shared" si="0"/>
        <v>61</v>
      </c>
      <c r="E62" s="568"/>
      <c r="F62" s="568"/>
      <c r="G62" s="568"/>
      <c r="H62" s="567">
        <v>42</v>
      </c>
      <c r="I62" s="567">
        <v>14</v>
      </c>
      <c r="J62" s="158">
        <v>5</v>
      </c>
      <c r="L62" s="18"/>
      <c r="M62" s="18"/>
      <c r="N62" s="18"/>
      <c r="O62" s="18"/>
    </row>
    <row r="63" spans="2:15" ht="15">
      <c r="B63" s="232">
        <v>259</v>
      </c>
      <c r="C63" s="150" t="s">
        <v>46</v>
      </c>
      <c r="D63" s="124">
        <f t="shared" si="0"/>
        <v>1033</v>
      </c>
      <c r="E63" s="562">
        <v>9</v>
      </c>
      <c r="F63" s="562"/>
      <c r="G63" s="562"/>
      <c r="H63" s="151">
        <f>SUM(H64:H68)</f>
        <v>394</v>
      </c>
      <c r="I63" s="151">
        <f>SUM(I64:I68)</f>
        <v>342</v>
      </c>
      <c r="J63" s="126">
        <f>SUM(J64:J68)</f>
        <v>297</v>
      </c>
      <c r="L63" s="5"/>
      <c r="M63" s="5"/>
      <c r="N63" s="5"/>
      <c r="O63" s="5"/>
    </row>
    <row r="64" spans="2:15" ht="15">
      <c r="B64" s="232">
        <v>260</v>
      </c>
      <c r="C64" s="141" t="s">
        <v>44</v>
      </c>
      <c r="D64" s="148">
        <f t="shared" si="0"/>
        <v>216</v>
      </c>
      <c r="E64" s="558">
        <v>9</v>
      </c>
      <c r="F64" s="558">
        <v>1</v>
      </c>
      <c r="G64" s="558">
        <v>1</v>
      </c>
      <c r="H64" s="144">
        <v>75</v>
      </c>
      <c r="I64" s="144">
        <v>87</v>
      </c>
      <c r="J64" s="145">
        <v>54</v>
      </c>
      <c r="L64" s="18"/>
      <c r="M64" s="18"/>
      <c r="N64" s="18"/>
      <c r="O64" s="18"/>
    </row>
    <row r="65" spans="2:15" ht="15">
      <c r="B65" s="232">
        <v>261</v>
      </c>
      <c r="C65" s="142" t="s">
        <v>35</v>
      </c>
      <c r="D65" s="134">
        <f t="shared" si="0"/>
        <v>316</v>
      </c>
      <c r="E65" s="558">
        <v>9</v>
      </c>
      <c r="F65" s="558">
        <v>2</v>
      </c>
      <c r="G65" s="558">
        <v>1</v>
      </c>
      <c r="H65" s="146">
        <v>101</v>
      </c>
      <c r="I65" s="146">
        <v>79</v>
      </c>
      <c r="J65" s="108">
        <v>136</v>
      </c>
      <c r="L65" s="18"/>
      <c r="M65" s="18"/>
      <c r="N65" s="18"/>
      <c r="O65" s="18"/>
    </row>
    <row r="66" spans="2:15" ht="15">
      <c r="B66" s="232">
        <v>262</v>
      </c>
      <c r="C66" s="142" t="s">
        <v>36</v>
      </c>
      <c r="D66" s="134">
        <f t="shared" si="0"/>
        <v>328</v>
      </c>
      <c r="E66" s="558">
        <v>9</v>
      </c>
      <c r="F66" s="558">
        <v>3</v>
      </c>
      <c r="G66" s="558">
        <v>1</v>
      </c>
      <c r="H66" s="146">
        <v>123</v>
      </c>
      <c r="I66" s="146">
        <v>111</v>
      </c>
      <c r="J66" s="108">
        <v>94</v>
      </c>
      <c r="L66" s="18"/>
      <c r="M66" s="18"/>
      <c r="N66" s="18"/>
      <c r="O66" s="18"/>
    </row>
    <row r="67" spans="2:15" ht="15">
      <c r="B67" s="232">
        <v>263</v>
      </c>
      <c r="C67" s="142" t="s">
        <v>37</v>
      </c>
      <c r="D67" s="134">
        <f t="shared" si="0"/>
        <v>144</v>
      </c>
      <c r="E67" s="558">
        <v>9</v>
      </c>
      <c r="F67" s="558">
        <v>4</v>
      </c>
      <c r="G67" s="558">
        <v>1</v>
      </c>
      <c r="H67" s="146">
        <v>75</v>
      </c>
      <c r="I67" s="146">
        <v>56</v>
      </c>
      <c r="J67" s="108">
        <v>13</v>
      </c>
      <c r="L67" s="18"/>
      <c r="M67" s="18"/>
      <c r="N67" s="18"/>
      <c r="O67" s="18"/>
    </row>
    <row r="68" spans="2:15" ht="15">
      <c r="B68" s="232">
        <v>264</v>
      </c>
      <c r="C68" s="559" t="s">
        <v>38</v>
      </c>
      <c r="D68" s="135">
        <f t="shared" si="0"/>
        <v>29</v>
      </c>
      <c r="E68" s="560">
        <v>9</v>
      </c>
      <c r="F68" s="560">
        <v>5</v>
      </c>
      <c r="G68" s="560">
        <v>1</v>
      </c>
      <c r="H68" s="561">
        <v>20</v>
      </c>
      <c r="I68" s="561">
        <v>9</v>
      </c>
      <c r="J68" s="114"/>
      <c r="L68" s="18"/>
      <c r="M68" s="18"/>
      <c r="N68" s="18"/>
      <c r="O68" s="18"/>
    </row>
    <row r="69" spans="2:15" ht="15.75" thickBot="1">
      <c r="B69" s="232"/>
      <c r="C69" s="143" t="s">
        <v>264</v>
      </c>
      <c r="D69" s="135">
        <f t="shared" si="0"/>
        <v>62</v>
      </c>
      <c r="E69" s="568"/>
      <c r="F69" s="568"/>
      <c r="G69" s="568"/>
      <c r="H69" s="567">
        <v>43</v>
      </c>
      <c r="I69" s="567">
        <v>14</v>
      </c>
      <c r="J69" s="158">
        <v>5</v>
      </c>
      <c r="L69" s="18"/>
      <c r="M69" s="18"/>
      <c r="N69" s="18"/>
      <c r="O69" s="18"/>
    </row>
    <row r="70" spans="2:15" ht="15">
      <c r="B70" s="232">
        <v>313</v>
      </c>
      <c r="C70" s="150" t="s">
        <v>113</v>
      </c>
      <c r="D70" s="124">
        <f t="shared" si="0"/>
        <v>1035</v>
      </c>
      <c r="E70" s="562">
        <v>10</v>
      </c>
      <c r="F70" s="562"/>
      <c r="G70" s="562"/>
      <c r="H70" s="151">
        <f>SUM(H71:H75)</f>
        <v>394</v>
      </c>
      <c r="I70" s="151">
        <f>SUM(I71:I75)</f>
        <v>344</v>
      </c>
      <c r="J70" s="126">
        <f>SUM(J71:J75)</f>
        <v>297</v>
      </c>
      <c r="L70" s="5"/>
      <c r="M70" s="5"/>
      <c r="N70" s="5"/>
      <c r="O70" s="5"/>
    </row>
    <row r="71" spans="2:15" ht="15">
      <c r="B71" s="232">
        <v>314</v>
      </c>
      <c r="C71" s="141" t="s">
        <v>44</v>
      </c>
      <c r="D71" s="148">
        <f t="shared" si="0"/>
        <v>269</v>
      </c>
      <c r="E71" s="558">
        <v>10</v>
      </c>
      <c r="F71" s="558">
        <v>1</v>
      </c>
      <c r="G71" s="558">
        <v>1</v>
      </c>
      <c r="H71" s="144">
        <v>117</v>
      </c>
      <c r="I71" s="144">
        <v>70</v>
      </c>
      <c r="J71" s="145">
        <v>82</v>
      </c>
      <c r="L71" s="18"/>
      <c r="M71" s="18"/>
      <c r="N71" s="18"/>
      <c r="O71" s="18"/>
    </row>
    <row r="72" spans="2:15" ht="15">
      <c r="B72" s="232">
        <v>315</v>
      </c>
      <c r="C72" s="142" t="s">
        <v>35</v>
      </c>
      <c r="D72" s="134">
        <f t="shared" si="0"/>
        <v>546</v>
      </c>
      <c r="E72" s="558">
        <v>10</v>
      </c>
      <c r="F72" s="558">
        <v>2</v>
      </c>
      <c r="G72" s="558">
        <v>1</v>
      </c>
      <c r="H72" s="146">
        <v>190</v>
      </c>
      <c r="I72" s="146">
        <v>174</v>
      </c>
      <c r="J72" s="108">
        <v>182</v>
      </c>
      <c r="L72" s="18"/>
      <c r="M72" s="18"/>
      <c r="N72" s="18"/>
      <c r="O72" s="18"/>
    </row>
    <row r="73" spans="2:15" ht="15">
      <c r="B73" s="232">
        <v>316</v>
      </c>
      <c r="C73" s="142" t="s">
        <v>36</v>
      </c>
      <c r="D73" s="134">
        <f t="shared" si="0"/>
        <v>203</v>
      </c>
      <c r="E73" s="558">
        <v>10</v>
      </c>
      <c r="F73" s="558">
        <v>3</v>
      </c>
      <c r="G73" s="558">
        <v>1</v>
      </c>
      <c r="H73" s="146">
        <v>79</v>
      </c>
      <c r="I73" s="146">
        <v>91</v>
      </c>
      <c r="J73" s="108">
        <v>33</v>
      </c>
      <c r="L73" s="18"/>
      <c r="M73" s="18"/>
      <c r="N73" s="18"/>
      <c r="O73" s="18"/>
    </row>
    <row r="74" spans="2:15" ht="15">
      <c r="B74" s="232">
        <v>317</v>
      </c>
      <c r="C74" s="142" t="s">
        <v>37</v>
      </c>
      <c r="D74" s="134">
        <f t="shared" si="0"/>
        <v>17</v>
      </c>
      <c r="E74" s="558">
        <v>10</v>
      </c>
      <c r="F74" s="558">
        <v>4</v>
      </c>
      <c r="G74" s="558">
        <v>1</v>
      </c>
      <c r="H74" s="146">
        <v>8</v>
      </c>
      <c r="I74" s="146">
        <v>9</v>
      </c>
      <c r="J74" s="108"/>
      <c r="L74" s="18"/>
      <c r="M74" s="18"/>
      <c r="N74" s="18"/>
      <c r="O74" s="18"/>
    </row>
    <row r="75" spans="2:15" ht="15">
      <c r="B75" s="232">
        <v>318</v>
      </c>
      <c r="C75" s="559" t="s">
        <v>38</v>
      </c>
      <c r="D75" s="135">
        <f t="shared" si="0"/>
        <v>0</v>
      </c>
      <c r="E75" s="560">
        <v>10</v>
      </c>
      <c r="F75" s="560">
        <v>5</v>
      </c>
      <c r="G75" s="560">
        <v>1</v>
      </c>
      <c r="H75" s="561"/>
      <c r="I75" s="561"/>
      <c r="J75" s="114"/>
      <c r="L75" s="18"/>
      <c r="M75" s="18"/>
      <c r="N75" s="18"/>
      <c r="O75" s="18"/>
    </row>
    <row r="76" spans="2:15" ht="15.75" thickBot="1">
      <c r="B76" s="232"/>
      <c r="C76" s="143" t="s">
        <v>264</v>
      </c>
      <c r="D76" s="135">
        <f t="shared" si="0"/>
        <v>60</v>
      </c>
      <c r="E76" s="568"/>
      <c r="F76" s="568"/>
      <c r="G76" s="568"/>
      <c r="H76" s="567">
        <v>43</v>
      </c>
      <c r="I76" s="567">
        <v>12</v>
      </c>
      <c r="J76" s="158">
        <v>5</v>
      </c>
      <c r="L76" s="18"/>
      <c r="M76" s="18"/>
      <c r="N76" s="18"/>
      <c r="O76" s="18"/>
    </row>
    <row r="77" spans="2:15" ht="15">
      <c r="B77" s="232">
        <v>319</v>
      </c>
      <c r="C77" s="150" t="s">
        <v>45</v>
      </c>
      <c r="D77" s="124">
        <f t="shared" si="0"/>
        <v>1035</v>
      </c>
      <c r="E77" s="562">
        <v>5</v>
      </c>
      <c r="F77" s="562"/>
      <c r="G77" s="562"/>
      <c r="H77" s="151">
        <f>SUM(H78:H82)</f>
        <v>394</v>
      </c>
      <c r="I77" s="151">
        <f>SUM(I78:I82)</f>
        <v>344</v>
      </c>
      <c r="J77" s="126">
        <f>SUM(J78:J82)</f>
        <v>297</v>
      </c>
      <c r="L77" s="5"/>
      <c r="M77" s="5"/>
      <c r="N77" s="5"/>
      <c r="O77" s="5"/>
    </row>
    <row r="78" spans="2:15" ht="15">
      <c r="B78" s="232">
        <v>320</v>
      </c>
      <c r="C78" s="141" t="s">
        <v>44</v>
      </c>
      <c r="D78" s="148">
        <f t="shared" si="0"/>
        <v>759</v>
      </c>
      <c r="E78" s="558">
        <v>5</v>
      </c>
      <c r="F78" s="558">
        <v>1</v>
      </c>
      <c r="G78" s="558">
        <v>1</v>
      </c>
      <c r="H78" s="144">
        <v>290</v>
      </c>
      <c r="I78" s="144">
        <v>272</v>
      </c>
      <c r="J78" s="145">
        <v>197</v>
      </c>
      <c r="L78" s="18"/>
      <c r="M78" s="18"/>
      <c r="N78" s="18"/>
      <c r="O78" s="18"/>
    </row>
    <row r="79" spans="2:15" ht="15">
      <c r="B79" s="232">
        <v>321</v>
      </c>
      <c r="C79" s="142" t="s">
        <v>35</v>
      </c>
      <c r="D79" s="134">
        <f t="shared" si="0"/>
        <v>269</v>
      </c>
      <c r="E79" s="558">
        <v>5</v>
      </c>
      <c r="F79" s="558">
        <v>2</v>
      </c>
      <c r="G79" s="558">
        <v>1</v>
      </c>
      <c r="H79" s="146">
        <v>104</v>
      </c>
      <c r="I79" s="146">
        <v>72</v>
      </c>
      <c r="J79" s="108">
        <v>93</v>
      </c>
      <c r="L79" s="18"/>
      <c r="M79" s="18"/>
      <c r="N79" s="18"/>
      <c r="O79" s="18"/>
    </row>
    <row r="80" spans="2:15" ht="15">
      <c r="B80" s="232">
        <v>322</v>
      </c>
      <c r="C80" s="142" t="s">
        <v>36</v>
      </c>
      <c r="D80" s="134">
        <f t="shared" si="0"/>
        <v>7</v>
      </c>
      <c r="E80" s="558">
        <v>5</v>
      </c>
      <c r="F80" s="558">
        <v>3</v>
      </c>
      <c r="G80" s="558">
        <v>1</v>
      </c>
      <c r="H80" s="146"/>
      <c r="I80" s="146"/>
      <c r="J80" s="108">
        <v>7</v>
      </c>
      <c r="L80" s="18"/>
      <c r="M80" s="18"/>
      <c r="N80" s="18"/>
      <c r="O80" s="18"/>
    </row>
    <row r="81" spans="2:15" ht="15">
      <c r="B81" s="232">
        <v>323</v>
      </c>
      <c r="C81" s="142" t="s">
        <v>37</v>
      </c>
      <c r="D81" s="134">
        <f aca="true" t="shared" si="1" ref="D81:D104">SUM(H81:J81)</f>
        <v>0</v>
      </c>
      <c r="E81" s="558">
        <v>5</v>
      </c>
      <c r="F81" s="558">
        <v>4</v>
      </c>
      <c r="G81" s="558">
        <v>1</v>
      </c>
      <c r="H81" s="146"/>
      <c r="I81" s="146"/>
      <c r="J81" s="108"/>
      <c r="L81" s="18"/>
      <c r="M81" s="18"/>
      <c r="N81" s="18"/>
      <c r="O81" s="18"/>
    </row>
    <row r="82" spans="2:15" ht="15">
      <c r="B82" s="232">
        <v>324</v>
      </c>
      <c r="C82" s="559" t="s">
        <v>38</v>
      </c>
      <c r="D82" s="135">
        <f t="shared" si="1"/>
        <v>0</v>
      </c>
      <c r="E82" s="560">
        <v>5</v>
      </c>
      <c r="F82" s="560">
        <v>5</v>
      </c>
      <c r="G82" s="560">
        <v>1</v>
      </c>
      <c r="H82" s="561"/>
      <c r="I82" s="561"/>
      <c r="J82" s="114"/>
      <c r="L82" s="18"/>
      <c r="M82" s="18"/>
      <c r="N82" s="18"/>
      <c r="O82" s="18"/>
    </row>
    <row r="83" spans="2:15" ht="15.75" thickBot="1">
      <c r="B83" s="232"/>
      <c r="C83" s="143" t="s">
        <v>264</v>
      </c>
      <c r="D83" s="135">
        <f t="shared" si="1"/>
        <v>60</v>
      </c>
      <c r="E83" s="568"/>
      <c r="F83" s="568"/>
      <c r="G83" s="568"/>
      <c r="H83" s="567">
        <v>43</v>
      </c>
      <c r="I83" s="567">
        <v>12</v>
      </c>
      <c r="J83" s="158">
        <v>5</v>
      </c>
      <c r="L83" s="18"/>
      <c r="M83" s="18"/>
      <c r="N83" s="18"/>
      <c r="O83" s="18"/>
    </row>
    <row r="84" spans="2:15" ht="15">
      <c r="B84" s="232">
        <v>325</v>
      </c>
      <c r="C84" s="150" t="s">
        <v>48</v>
      </c>
      <c r="D84" s="124">
        <f t="shared" si="1"/>
        <v>1095</v>
      </c>
      <c r="E84" s="562">
        <v>12</v>
      </c>
      <c r="F84" s="562"/>
      <c r="G84" s="562"/>
      <c r="H84" s="151">
        <f>SUM(H85:H90)</f>
        <v>437</v>
      </c>
      <c r="I84" s="151">
        <f>SUM(I85:I90)</f>
        <v>356</v>
      </c>
      <c r="J84" s="126">
        <f>SUM(J85:J90)</f>
        <v>302</v>
      </c>
      <c r="L84" s="5"/>
      <c r="M84" s="5"/>
      <c r="N84" s="5"/>
      <c r="O84" s="5"/>
    </row>
    <row r="85" spans="2:15" ht="15">
      <c r="B85" s="232">
        <v>326</v>
      </c>
      <c r="C85" s="141" t="s">
        <v>169</v>
      </c>
      <c r="D85" s="148">
        <f t="shared" si="1"/>
        <v>1028</v>
      </c>
      <c r="E85" s="558">
        <v>12</v>
      </c>
      <c r="F85" s="558">
        <v>1</v>
      </c>
      <c r="G85" s="558">
        <v>2</v>
      </c>
      <c r="H85" s="144">
        <v>396</v>
      </c>
      <c r="I85" s="144">
        <v>335</v>
      </c>
      <c r="J85" s="145">
        <v>297</v>
      </c>
      <c r="L85" s="18"/>
      <c r="M85" s="18"/>
      <c r="N85" s="18"/>
      <c r="O85" s="18"/>
    </row>
    <row r="86" spans="2:15" ht="15">
      <c r="B86" s="232"/>
      <c r="C86" s="142" t="s">
        <v>170</v>
      </c>
      <c r="D86" s="148">
        <f t="shared" si="1"/>
        <v>13</v>
      </c>
      <c r="E86" s="558"/>
      <c r="F86" s="558"/>
      <c r="G86" s="558"/>
      <c r="H86" s="144">
        <v>4</v>
      </c>
      <c r="I86" s="144">
        <v>9</v>
      </c>
      <c r="J86" s="145"/>
      <c r="L86" s="18"/>
      <c r="M86" s="18"/>
      <c r="N86" s="18"/>
      <c r="O86" s="18"/>
    </row>
    <row r="87" spans="2:15" ht="15.75" thickBot="1">
      <c r="B87" s="232">
        <v>327</v>
      </c>
      <c r="C87" s="143" t="s">
        <v>264</v>
      </c>
      <c r="D87" s="134">
        <f t="shared" si="1"/>
        <v>54</v>
      </c>
      <c r="E87" s="558">
        <v>12</v>
      </c>
      <c r="F87" s="558">
        <v>2</v>
      </c>
      <c r="G87" s="558">
        <v>2</v>
      </c>
      <c r="H87" s="146">
        <v>37</v>
      </c>
      <c r="I87" s="146">
        <v>12</v>
      </c>
      <c r="J87" s="108">
        <v>5</v>
      </c>
      <c r="L87" s="18"/>
      <c r="M87" s="18"/>
      <c r="N87" s="18"/>
      <c r="O87" s="18"/>
    </row>
    <row r="88" spans="3:15" ht="15" hidden="1">
      <c r="C88" s="142" t="s">
        <v>36</v>
      </c>
      <c r="D88" s="134">
        <f t="shared" si="1"/>
        <v>0</v>
      </c>
      <c r="E88" s="558">
        <v>12</v>
      </c>
      <c r="F88" s="558">
        <v>3</v>
      </c>
      <c r="G88" s="558">
        <v>1</v>
      </c>
      <c r="H88" s="146"/>
      <c r="I88" s="146"/>
      <c r="J88" s="108"/>
      <c r="L88" s="18"/>
      <c r="M88" s="18"/>
      <c r="N88" s="18"/>
      <c r="O88" s="18"/>
    </row>
    <row r="89" spans="3:15" ht="15" hidden="1">
      <c r="C89" s="142" t="s">
        <v>37</v>
      </c>
      <c r="D89" s="134">
        <f t="shared" si="1"/>
        <v>0</v>
      </c>
      <c r="E89" s="558">
        <v>12</v>
      </c>
      <c r="F89" s="558">
        <v>4</v>
      </c>
      <c r="G89" s="558">
        <v>1</v>
      </c>
      <c r="H89" s="146"/>
      <c r="I89" s="146"/>
      <c r="J89" s="108"/>
      <c r="L89" s="18"/>
      <c r="M89" s="18"/>
      <c r="N89" s="18"/>
      <c r="O89" s="18"/>
    </row>
    <row r="90" spans="3:15" ht="15" hidden="1">
      <c r="C90" s="559" t="s">
        <v>38</v>
      </c>
      <c r="D90" s="135">
        <f t="shared" si="1"/>
        <v>0</v>
      </c>
      <c r="E90" s="560">
        <v>12</v>
      </c>
      <c r="F90" s="560">
        <v>5</v>
      </c>
      <c r="G90" s="560">
        <v>1</v>
      </c>
      <c r="H90" s="561"/>
      <c r="I90" s="561"/>
      <c r="J90" s="114"/>
      <c r="L90" s="18"/>
      <c r="M90" s="18"/>
      <c r="N90" s="18"/>
      <c r="O90" s="18"/>
    </row>
    <row r="91" spans="2:15" ht="15">
      <c r="B91" s="232">
        <v>334</v>
      </c>
      <c r="C91" s="150" t="s">
        <v>111</v>
      </c>
      <c r="D91" s="124">
        <f t="shared" si="1"/>
        <v>1038</v>
      </c>
      <c r="E91" s="562">
        <v>14</v>
      </c>
      <c r="F91" s="562"/>
      <c r="G91" s="562"/>
      <c r="H91" s="151">
        <f>SUM(H92:H96)</f>
        <v>397</v>
      </c>
      <c r="I91" s="151">
        <f>SUM(I92:I96)</f>
        <v>344</v>
      </c>
      <c r="J91" s="126">
        <f>SUM(J92:J96)</f>
        <v>297</v>
      </c>
      <c r="L91" s="5"/>
      <c r="M91" s="5"/>
      <c r="N91" s="5"/>
      <c r="O91" s="5"/>
    </row>
    <row r="92" spans="2:15" ht="15">
      <c r="B92" s="232">
        <v>335</v>
      </c>
      <c r="C92" s="141" t="s">
        <v>44</v>
      </c>
      <c r="D92" s="148">
        <f t="shared" si="1"/>
        <v>373</v>
      </c>
      <c r="E92" s="558">
        <v>14</v>
      </c>
      <c r="F92" s="558">
        <v>1</v>
      </c>
      <c r="G92" s="558">
        <v>1</v>
      </c>
      <c r="H92" s="144">
        <v>75</v>
      </c>
      <c r="I92" s="144">
        <v>140</v>
      </c>
      <c r="J92" s="145">
        <v>158</v>
      </c>
      <c r="L92" s="18"/>
      <c r="M92" s="18"/>
      <c r="N92" s="18"/>
      <c r="O92" s="18"/>
    </row>
    <row r="93" spans="2:15" ht="15">
      <c r="B93" s="232">
        <v>336</v>
      </c>
      <c r="C93" s="142" t="s">
        <v>35</v>
      </c>
      <c r="D93" s="134">
        <f t="shared" si="1"/>
        <v>621</v>
      </c>
      <c r="E93" s="558">
        <v>14</v>
      </c>
      <c r="F93" s="558">
        <v>2</v>
      </c>
      <c r="G93" s="558">
        <v>1</v>
      </c>
      <c r="H93" s="146">
        <v>307</v>
      </c>
      <c r="I93" s="146">
        <v>175</v>
      </c>
      <c r="J93" s="108">
        <v>139</v>
      </c>
      <c r="L93" s="18"/>
      <c r="M93" s="18"/>
      <c r="N93" s="18"/>
      <c r="O93" s="18"/>
    </row>
    <row r="94" spans="2:15" ht="15">
      <c r="B94" s="232">
        <v>337</v>
      </c>
      <c r="C94" s="142" t="s">
        <v>36</v>
      </c>
      <c r="D94" s="134">
        <f t="shared" si="1"/>
        <v>39</v>
      </c>
      <c r="E94" s="558">
        <v>14</v>
      </c>
      <c r="F94" s="558">
        <v>3</v>
      </c>
      <c r="G94" s="558">
        <v>1</v>
      </c>
      <c r="H94" s="146">
        <v>13</v>
      </c>
      <c r="I94" s="146">
        <v>26</v>
      </c>
      <c r="J94" s="108"/>
      <c r="L94" s="18"/>
      <c r="M94" s="18"/>
      <c r="N94" s="18"/>
      <c r="O94" s="18"/>
    </row>
    <row r="95" spans="2:15" ht="15">
      <c r="B95" s="232">
        <v>338</v>
      </c>
      <c r="C95" s="142" t="s">
        <v>37</v>
      </c>
      <c r="D95" s="134">
        <f t="shared" si="1"/>
        <v>3</v>
      </c>
      <c r="E95" s="558">
        <v>14</v>
      </c>
      <c r="F95" s="558">
        <v>4</v>
      </c>
      <c r="G95" s="558">
        <v>1</v>
      </c>
      <c r="H95" s="146">
        <v>1</v>
      </c>
      <c r="I95" s="146">
        <v>2</v>
      </c>
      <c r="J95" s="108"/>
      <c r="L95" s="18"/>
      <c r="M95" s="18"/>
      <c r="N95" s="18"/>
      <c r="O95" s="18"/>
    </row>
    <row r="96" spans="2:15" ht="15.75" thickBot="1">
      <c r="B96" s="232">
        <v>339</v>
      </c>
      <c r="C96" s="563" t="s">
        <v>38</v>
      </c>
      <c r="D96" s="149">
        <f t="shared" si="1"/>
        <v>2</v>
      </c>
      <c r="E96" s="564">
        <v>14</v>
      </c>
      <c r="F96" s="564">
        <v>5</v>
      </c>
      <c r="G96" s="564">
        <v>1</v>
      </c>
      <c r="H96" s="565">
        <v>1</v>
      </c>
      <c r="I96" s="565">
        <v>1</v>
      </c>
      <c r="J96" s="112"/>
      <c r="L96" s="18"/>
      <c r="M96" s="18"/>
      <c r="N96" s="18"/>
      <c r="O96" s="18"/>
    </row>
    <row r="97" spans="2:15" ht="15.75" thickBot="1">
      <c r="B97" s="232"/>
      <c r="C97" s="143" t="s">
        <v>264</v>
      </c>
      <c r="D97" s="135">
        <f t="shared" si="1"/>
        <v>57</v>
      </c>
      <c r="E97" s="568"/>
      <c r="F97" s="568"/>
      <c r="G97" s="568"/>
      <c r="H97" s="570">
        <v>40</v>
      </c>
      <c r="I97" s="570">
        <v>12</v>
      </c>
      <c r="J97" s="178">
        <v>5</v>
      </c>
      <c r="L97" s="18"/>
      <c r="M97" s="18"/>
      <c r="N97" s="18"/>
      <c r="O97" s="18"/>
    </row>
    <row r="98" spans="2:15" ht="15">
      <c r="B98" s="232">
        <v>265</v>
      </c>
      <c r="C98" s="150" t="s">
        <v>112</v>
      </c>
      <c r="D98" s="124">
        <f t="shared" si="1"/>
        <v>0</v>
      </c>
      <c r="E98" s="125">
        <v>15</v>
      </c>
      <c r="F98" s="125"/>
      <c r="G98" s="125"/>
      <c r="H98" s="151">
        <f>SUM(H99:H104)</f>
        <v>0</v>
      </c>
      <c r="I98" s="151">
        <f>SUM(I99:I104)</f>
        <v>0</v>
      </c>
      <c r="J98" s="126">
        <f>SUM(J99:J104)</f>
        <v>0</v>
      </c>
      <c r="L98" s="5"/>
      <c r="M98" s="5"/>
      <c r="N98" s="5"/>
      <c r="O98" s="5"/>
    </row>
    <row r="99" spans="2:15" ht="15">
      <c r="B99" s="232">
        <v>266</v>
      </c>
      <c r="C99" s="141" t="s">
        <v>44</v>
      </c>
      <c r="D99" s="148">
        <f t="shared" si="1"/>
        <v>0</v>
      </c>
      <c r="E99" s="557">
        <v>15</v>
      </c>
      <c r="F99" s="557">
        <v>1</v>
      </c>
      <c r="G99" s="557">
        <v>1</v>
      </c>
      <c r="H99" s="144"/>
      <c r="I99" s="144"/>
      <c r="J99" s="145"/>
      <c r="L99" s="18"/>
      <c r="M99" s="18"/>
      <c r="N99" s="18"/>
      <c r="O99" s="18"/>
    </row>
    <row r="100" spans="2:15" ht="15">
      <c r="B100" s="232">
        <v>267</v>
      </c>
      <c r="C100" s="142" t="s">
        <v>35</v>
      </c>
      <c r="D100" s="134">
        <f t="shared" si="1"/>
        <v>0</v>
      </c>
      <c r="E100" s="558">
        <v>15</v>
      </c>
      <c r="F100" s="558">
        <v>2</v>
      </c>
      <c r="G100" s="558">
        <v>1</v>
      </c>
      <c r="H100" s="146"/>
      <c r="I100" s="146"/>
      <c r="J100" s="108"/>
      <c r="L100" s="18"/>
      <c r="M100" s="18"/>
      <c r="N100" s="18"/>
      <c r="O100" s="18"/>
    </row>
    <row r="101" spans="2:15" ht="15">
      <c r="B101" s="232">
        <v>268</v>
      </c>
      <c r="C101" s="142" t="s">
        <v>36</v>
      </c>
      <c r="D101" s="134">
        <f t="shared" si="1"/>
        <v>0</v>
      </c>
      <c r="E101" s="558">
        <v>15</v>
      </c>
      <c r="F101" s="558">
        <v>3</v>
      </c>
      <c r="G101" s="558">
        <v>1</v>
      </c>
      <c r="H101" s="146"/>
      <c r="I101" s="146"/>
      <c r="J101" s="108"/>
      <c r="L101" s="18"/>
      <c r="M101" s="18"/>
      <c r="N101" s="18"/>
      <c r="O101" s="18"/>
    </row>
    <row r="102" spans="2:15" ht="15">
      <c r="B102" s="232">
        <v>269</v>
      </c>
      <c r="C102" s="142" t="s">
        <v>37</v>
      </c>
      <c r="D102" s="134">
        <f t="shared" si="1"/>
        <v>0</v>
      </c>
      <c r="E102" s="558">
        <v>15</v>
      </c>
      <c r="F102" s="558">
        <v>4</v>
      </c>
      <c r="G102" s="558">
        <v>1</v>
      </c>
      <c r="H102" s="146"/>
      <c r="I102" s="146"/>
      <c r="J102" s="108"/>
      <c r="L102" s="18"/>
      <c r="M102" s="18"/>
      <c r="N102" s="18"/>
      <c r="O102" s="18"/>
    </row>
    <row r="103" spans="2:15" ht="15.75" thickBot="1">
      <c r="B103" s="232"/>
      <c r="C103" s="143" t="s">
        <v>38</v>
      </c>
      <c r="D103" s="135">
        <f t="shared" si="1"/>
        <v>0</v>
      </c>
      <c r="E103" s="569"/>
      <c r="F103" s="569"/>
      <c r="G103" s="569"/>
      <c r="H103" s="565"/>
      <c r="I103" s="565"/>
      <c r="J103" s="112"/>
      <c r="L103" s="18"/>
      <c r="M103" s="18"/>
      <c r="N103" s="18"/>
      <c r="O103" s="18"/>
    </row>
    <row r="104" spans="2:15" ht="15.75" thickBot="1">
      <c r="B104" s="232">
        <v>270</v>
      </c>
      <c r="C104" s="143" t="s">
        <v>264</v>
      </c>
      <c r="D104" s="136">
        <f t="shared" si="1"/>
        <v>0</v>
      </c>
      <c r="E104" s="564">
        <v>15</v>
      </c>
      <c r="F104" s="564">
        <v>5</v>
      </c>
      <c r="G104" s="564">
        <v>1</v>
      </c>
      <c r="H104" s="147"/>
      <c r="I104" s="147"/>
      <c r="J104" s="118"/>
      <c r="L104" s="18"/>
      <c r="M104" s="18"/>
      <c r="N104" s="18"/>
      <c r="O104" s="18"/>
    </row>
  </sheetData>
  <sheetProtection/>
  <mergeCells count="3">
    <mergeCell ref="C3:C4"/>
    <mergeCell ref="D3:D4"/>
    <mergeCell ref="H3:J3"/>
  </mergeCells>
  <dataValidations count="3">
    <dataValidation type="whole" allowBlank="1" showErrorMessage="1" errorTitle="Lỗi nhập dữ liệu" error="Chỉ nhập dữ liệu số tối đa 2000" sqref="H8:J13 H15:J20 H22:J27 H29:J34 H36:J41 H43:J48 H50:J55 H57:J62 H64:J69 H71:J76 H78:J83 H85:J90 H92:J97 H99:J104">
      <formula1>0</formula1>
      <formula2>2000</formula2>
    </dataValidation>
    <dataValidation type="whole" allowBlank="1" showInputMessage="1" showErrorMessage="1" errorTitle="Lçi nhËp d÷ liÖu" error="ChØ nhËp d÷ liÖu kiÓu sè, kh«ng nhËp ch÷." sqref="H7">
      <formula1>0</formula1>
      <formula2>100000</formula2>
    </dataValidation>
    <dataValidation allowBlank="1" showInputMessage="1" showErrorMessage="1" errorTitle="Lçi nhËp d÷ liÖu" error="ChØ nhËp d÷ liÖu kiÓu sè, kh«ng nhËp ch÷." sqref="H77:J77 H49:J49 H35:J35 I7:J7 H28:J28 H14:J14 H21:J21 H84:J84 H42:J42 H70:J70 H63:J63 H56:J56 H98:J98 H91:J91 D7:G104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1:AB45"/>
  <sheetViews>
    <sheetView showGridLines="0" showZeros="0" zoomScale="75" zoomScaleNormal="75" workbookViewId="0" topLeftCell="A1">
      <selection activeCell="G8" sqref="G8"/>
    </sheetView>
  </sheetViews>
  <sheetFormatPr defaultColWidth="9" defaultRowHeight="15"/>
  <cols>
    <col min="1" max="1" width="1.59765625" style="1" customWidth="1"/>
    <col min="2" max="2" width="7.09765625" style="231" hidden="1" customWidth="1"/>
    <col min="3" max="3" width="27.796875" style="1" customWidth="1"/>
    <col min="4" max="5" width="6.59765625" style="1" customWidth="1"/>
    <col min="6" max="6" width="9.5" style="1" hidden="1" customWidth="1"/>
    <col min="7" max="12" width="6.59765625" style="1" customWidth="1"/>
    <col min="13" max="13" width="11.59765625" style="1" hidden="1" customWidth="1"/>
    <col min="14" max="15" width="6.59765625" style="1" hidden="1" customWidth="1"/>
    <col min="16" max="17" width="6.59765625" style="1" customWidth="1"/>
    <col min="18" max="18" width="1.59765625" style="2" customWidth="1"/>
    <col min="19" max="28" width="2.59765625" style="4" customWidth="1"/>
    <col min="29" max="16384" width="9" style="1" customWidth="1"/>
  </cols>
  <sheetData>
    <row r="1" spans="3:4" ht="18" customHeight="1" thickBot="1">
      <c r="C1" s="3" t="s">
        <v>102</v>
      </c>
      <c r="D1" s="44"/>
    </row>
    <row r="2" spans="3:17" ht="15.75">
      <c r="C2" s="663" t="s">
        <v>85</v>
      </c>
      <c r="D2" s="669" t="s">
        <v>19</v>
      </c>
      <c r="E2" s="669" t="s">
        <v>115</v>
      </c>
      <c r="F2" s="60"/>
      <c r="G2" s="666" t="s">
        <v>86</v>
      </c>
      <c r="H2" s="667"/>
      <c r="I2" s="667"/>
      <c r="J2" s="667"/>
      <c r="K2" s="667"/>
      <c r="L2" s="668"/>
      <c r="M2" s="49"/>
      <c r="N2" s="49"/>
      <c r="O2" s="49"/>
      <c r="P2" s="672" t="s">
        <v>87</v>
      </c>
      <c r="Q2" s="673"/>
    </row>
    <row r="3" spans="3:17" ht="15.75">
      <c r="C3" s="664"/>
      <c r="D3" s="670"/>
      <c r="E3" s="670"/>
      <c r="F3" s="50"/>
      <c r="G3" s="674" t="s">
        <v>88</v>
      </c>
      <c r="H3" s="674"/>
      <c r="I3" s="674" t="s">
        <v>89</v>
      </c>
      <c r="J3" s="674"/>
      <c r="K3" s="674" t="s">
        <v>109</v>
      </c>
      <c r="L3" s="674"/>
      <c r="M3" s="52"/>
      <c r="N3" s="52"/>
      <c r="O3" s="52"/>
      <c r="P3" s="675" t="s">
        <v>31</v>
      </c>
      <c r="Q3" s="676" t="s">
        <v>32</v>
      </c>
    </row>
    <row r="4" spans="3:17" ht="15.75">
      <c r="C4" s="665"/>
      <c r="D4" s="671"/>
      <c r="E4" s="671"/>
      <c r="F4" s="51"/>
      <c r="G4" s="45" t="s">
        <v>19</v>
      </c>
      <c r="H4" s="45" t="s">
        <v>33</v>
      </c>
      <c r="I4" s="45" t="s">
        <v>19</v>
      </c>
      <c r="J4" s="45" t="s">
        <v>33</v>
      </c>
      <c r="K4" s="45" t="s">
        <v>19</v>
      </c>
      <c r="L4" s="45" t="s">
        <v>33</v>
      </c>
      <c r="M4" s="51"/>
      <c r="N4" s="51"/>
      <c r="O4" s="51"/>
      <c r="P4" s="671"/>
      <c r="Q4" s="677"/>
    </row>
    <row r="5" spans="3:28" ht="15.75">
      <c r="C5" s="123" t="s">
        <v>110</v>
      </c>
      <c r="D5" s="124">
        <f>SUM(D7,D26,D32)</f>
        <v>34</v>
      </c>
      <c r="E5" s="124">
        <f>SUM(E7,E26,E32)</f>
        <v>21</v>
      </c>
      <c r="F5" s="124"/>
      <c r="G5" s="124">
        <f aca="true" t="shared" si="0" ref="G5:O5">SUM(G7,G26,G32)</f>
        <v>34</v>
      </c>
      <c r="H5" s="124">
        <f t="shared" si="0"/>
        <v>21</v>
      </c>
      <c r="I5" s="124">
        <f t="shared" si="0"/>
        <v>0</v>
      </c>
      <c r="J5" s="124">
        <f t="shared" si="0"/>
        <v>0</v>
      </c>
      <c r="K5" s="125">
        <f t="shared" si="0"/>
        <v>0</v>
      </c>
      <c r="L5" s="125">
        <f t="shared" si="0"/>
        <v>0</v>
      </c>
      <c r="M5" s="125">
        <f t="shared" si="0"/>
        <v>0</v>
      </c>
      <c r="N5" s="125">
        <f t="shared" si="0"/>
        <v>34</v>
      </c>
      <c r="O5" s="125">
        <f t="shared" si="0"/>
        <v>21</v>
      </c>
      <c r="P5" s="124">
        <f>SUM(P7,P26,P32)</f>
        <v>6</v>
      </c>
      <c r="Q5" s="126">
        <f>SUM(Q7,Q26,Q32)</f>
        <v>5</v>
      </c>
      <c r="S5"/>
      <c r="T5"/>
      <c r="U5"/>
      <c r="V5"/>
      <c r="W5"/>
      <c r="X5"/>
      <c r="Y5"/>
      <c r="Z5"/>
      <c r="AA5"/>
      <c r="AB5"/>
    </row>
    <row r="6" spans="2:28" s="231" customFormat="1" ht="15" hidden="1">
      <c r="B6" s="231" t="s">
        <v>220</v>
      </c>
      <c r="C6" s="233"/>
      <c r="D6" s="234" t="s">
        <v>221</v>
      </c>
      <c r="E6" s="234" t="s">
        <v>222</v>
      </c>
      <c r="F6" s="235"/>
      <c r="G6" s="234" t="s">
        <v>223</v>
      </c>
      <c r="H6" s="234" t="s">
        <v>224</v>
      </c>
      <c r="I6" s="234" t="s">
        <v>225</v>
      </c>
      <c r="J6" s="234" t="s">
        <v>226</v>
      </c>
      <c r="K6" s="236" t="s">
        <v>227</v>
      </c>
      <c r="L6" s="236" t="s">
        <v>228</v>
      </c>
      <c r="M6" s="235"/>
      <c r="N6" s="236"/>
      <c r="O6" s="236"/>
      <c r="P6" s="234" t="s">
        <v>229</v>
      </c>
      <c r="Q6" s="237" t="s">
        <v>230</v>
      </c>
      <c r="S6" s="238"/>
      <c r="T6" s="238"/>
      <c r="U6" s="238"/>
      <c r="V6" s="238"/>
      <c r="W6" s="238"/>
      <c r="X6" s="238"/>
      <c r="Y6" s="238"/>
      <c r="Z6" s="238"/>
      <c r="AA6" s="238"/>
      <c r="AB6" s="238"/>
    </row>
    <row r="7" spans="2:28" ht="31.5">
      <c r="B7" s="232">
        <v>1195</v>
      </c>
      <c r="C7" s="127" t="s">
        <v>158</v>
      </c>
      <c r="D7" s="124">
        <f>SUM(D8:D12)</f>
        <v>34</v>
      </c>
      <c r="E7" s="128">
        <f>SUM(E8:E12)</f>
        <v>21</v>
      </c>
      <c r="F7" s="129" t="s">
        <v>166</v>
      </c>
      <c r="G7" s="128">
        <f aca="true" t="shared" si="1" ref="G7:O7">SUM(G8:G12)</f>
        <v>34</v>
      </c>
      <c r="H7" s="128">
        <f t="shared" si="1"/>
        <v>21</v>
      </c>
      <c r="I7" s="128">
        <f t="shared" si="1"/>
        <v>0</v>
      </c>
      <c r="J7" s="128">
        <f t="shared" si="1"/>
        <v>0</v>
      </c>
      <c r="K7" s="128">
        <f t="shared" si="1"/>
        <v>0</v>
      </c>
      <c r="L7" s="128">
        <f t="shared" si="1"/>
        <v>0</v>
      </c>
      <c r="M7" s="129" t="s">
        <v>166</v>
      </c>
      <c r="N7" s="128">
        <f t="shared" si="1"/>
        <v>34</v>
      </c>
      <c r="O7" s="128">
        <f t="shared" si="1"/>
        <v>21</v>
      </c>
      <c r="P7" s="128">
        <f>SUM(P8:P12)</f>
        <v>6</v>
      </c>
      <c r="Q7" s="130">
        <f>SUM(Q8:Q12)</f>
        <v>5</v>
      </c>
      <c r="R7" s="1"/>
      <c r="S7" s="55">
        <f aca="true" t="shared" si="2" ref="S7:S12">IF(OR(D7&lt;E7,D7&lt;P7),"Er","")</f>
      </c>
      <c r="T7" s="55">
        <f aca="true" t="shared" si="3" ref="T7:T12">IF(E7&gt;D7,"Er","")</f>
      </c>
      <c r="U7" s="55">
        <f>IF(G7&lt;H7,"Er","")</f>
      </c>
      <c r="V7" s="55">
        <f>IF(H7&gt;G7,"Er","")</f>
      </c>
      <c r="W7" s="55">
        <f>IF(I7&lt;J7,"Er","")</f>
      </c>
      <c r="X7" s="55">
        <f>IF(J7&gt;I7,"Er","")</f>
      </c>
      <c r="Y7" s="55">
        <f>IF(K7&lt;L7,"Er","")</f>
      </c>
      <c r="Z7" s="55">
        <f>IF(L7&gt;K7,"Er","")</f>
      </c>
      <c r="AA7" s="55">
        <f>IF(OR(P7&gt;D7,P7&lt;Q7),"Er","")</f>
      </c>
      <c r="AB7" s="55">
        <f>IF(OR(Q7&gt;P7,Q7&gt;E7),"Er","")</f>
      </c>
    </row>
    <row r="8" spans="2:28" ht="15.75">
      <c r="B8" s="232">
        <v>1196</v>
      </c>
      <c r="C8" s="98" t="s">
        <v>90</v>
      </c>
      <c r="D8" s="133">
        <f aca="true" t="shared" si="4" ref="D8:E12">SUM(G8,I8,K8)</f>
        <v>0</v>
      </c>
      <c r="E8" s="133">
        <f t="shared" si="4"/>
        <v>0</v>
      </c>
      <c r="F8" s="68">
        <v>1</v>
      </c>
      <c r="G8" s="106"/>
      <c r="H8" s="106"/>
      <c r="I8" s="106"/>
      <c r="J8" s="106"/>
      <c r="K8" s="106"/>
      <c r="L8" s="106"/>
      <c r="M8" s="107">
        <v>1</v>
      </c>
      <c r="N8" s="106">
        <f>IF(SUM(D8)&lt;&gt;0,SUM(D8),"")</f>
      </c>
      <c r="O8" s="106">
        <f>IF(SUM(E8)&lt;&gt;0,SUM(E8),"")</f>
      </c>
      <c r="P8" s="106"/>
      <c r="Q8" s="108"/>
      <c r="R8" s="1"/>
      <c r="S8" s="55">
        <f t="shared" si="2"/>
      </c>
      <c r="T8" s="55">
        <f t="shared" si="3"/>
      </c>
      <c r="U8" s="55">
        <f>IF(G8&gt;G7,"Er","")</f>
      </c>
      <c r="V8" s="55">
        <f>IF(OR(H8&gt;H7,H8&gt;G8),"Er","")</f>
      </c>
      <c r="W8" s="55">
        <f>IF(I8&gt;I7,"Er","")</f>
      </c>
      <c r="X8" s="55">
        <f>IF(OR(J8&gt;I8,J8&gt;J7),"Er","")</f>
      </c>
      <c r="Y8" s="55">
        <f>IF(K8&gt;K7,"Er","")</f>
      </c>
      <c r="Z8" s="55">
        <f>IF(OR(L8&gt;K8,L8&gt;L7),"Er","")</f>
      </c>
      <c r="AA8" s="55">
        <f>IF(OR(P8&gt;D8,P8&gt;P7,P8&lt;Q8),"Er","")</f>
      </c>
      <c r="AB8" s="55">
        <f>IF(OR(Q8&gt;P8,Q8&gt;E8,Q8&gt;Q7),"Er","")</f>
      </c>
    </row>
    <row r="9" spans="2:28" ht="15.75">
      <c r="B9" s="232">
        <v>1197</v>
      </c>
      <c r="C9" s="99" t="s">
        <v>91</v>
      </c>
      <c r="D9" s="134">
        <f t="shared" si="4"/>
        <v>0</v>
      </c>
      <c r="E9" s="134">
        <f t="shared" si="4"/>
        <v>0</v>
      </c>
      <c r="F9" s="69">
        <v>2</v>
      </c>
      <c r="G9" s="106"/>
      <c r="H9" s="106"/>
      <c r="I9" s="106"/>
      <c r="J9" s="106"/>
      <c r="K9" s="106"/>
      <c r="L9" s="106"/>
      <c r="M9" s="109">
        <v>2</v>
      </c>
      <c r="N9" s="106">
        <f aca="true" t="shared" si="5" ref="N9:N37">IF(SUM(D9)&lt;&gt;0,SUM(D9),"")</f>
      </c>
      <c r="O9" s="106">
        <f aca="true" t="shared" si="6" ref="O9:O37">IF(SUM(E9)&lt;&gt;0,SUM(E9),"")</f>
      </c>
      <c r="P9" s="106"/>
      <c r="Q9" s="108"/>
      <c r="R9" s="1"/>
      <c r="S9" s="55">
        <f t="shared" si="2"/>
      </c>
      <c r="T9" s="55">
        <f t="shared" si="3"/>
      </c>
      <c r="U9" s="55">
        <f>IF(G9&gt;G7,"Er","")</f>
      </c>
      <c r="V9" s="55">
        <f>IF(OR(H9&gt;H7,H9&gt;G9),"Er","")</f>
      </c>
      <c r="W9" s="55">
        <f>IF(I9&gt;I7,"Er","")</f>
      </c>
      <c r="X9" s="55">
        <f>IF(OR(J9&gt;I9,J9&gt;J7),"Er","")</f>
      </c>
      <c r="Y9" s="55">
        <f>IF(K9&gt;K7,"Er","")</f>
      </c>
      <c r="Z9" s="55">
        <f>IF(OR(L9&gt;K9,L9&gt;L7),"Er","")</f>
      </c>
      <c r="AA9" s="55">
        <f>IF(OR(P9&gt;D9,P9&gt;P7,P9&lt;Q9),"Er","")</f>
      </c>
      <c r="AB9" s="55">
        <f>IF(OR(Q9&gt;P9,Q9&gt;E9,Q9&gt;Q7),"Er","")</f>
      </c>
    </row>
    <row r="10" spans="2:28" ht="15.75">
      <c r="B10" s="232">
        <v>1198</v>
      </c>
      <c r="C10" s="99" t="s">
        <v>92</v>
      </c>
      <c r="D10" s="134">
        <f t="shared" si="4"/>
        <v>0</v>
      </c>
      <c r="E10" s="134">
        <f t="shared" si="4"/>
        <v>0</v>
      </c>
      <c r="F10" s="70">
        <v>3</v>
      </c>
      <c r="G10" s="106"/>
      <c r="H10" s="106"/>
      <c r="I10" s="106"/>
      <c r="J10" s="106"/>
      <c r="K10" s="106"/>
      <c r="L10" s="106"/>
      <c r="M10" s="110">
        <v>3</v>
      </c>
      <c r="N10" s="106">
        <f t="shared" si="5"/>
      </c>
      <c r="O10" s="106">
        <f t="shared" si="6"/>
      </c>
      <c r="P10" s="106"/>
      <c r="Q10" s="108"/>
      <c r="R10" s="1"/>
      <c r="S10" s="55">
        <f t="shared" si="2"/>
      </c>
      <c r="T10" s="55">
        <f t="shared" si="3"/>
      </c>
      <c r="U10" s="55">
        <f>IF(G10&gt;G7,"Er","")</f>
      </c>
      <c r="V10" s="55">
        <f>IF(OR(H10&gt;H7,H10&gt;G10),"Er","")</f>
      </c>
      <c r="W10" s="55">
        <f>IF(I10&gt;I7,"Er","")</f>
      </c>
      <c r="X10" s="55">
        <f>IF(OR(J10&gt;I10,J10&gt;J7),"Er","")</f>
      </c>
      <c r="Y10" s="55">
        <f>IF(K10&gt;K7,"Er","")</f>
      </c>
      <c r="Z10" s="55">
        <f>IF(OR(L10&gt;K10,L10&gt;L7),"Er","")</f>
      </c>
      <c r="AA10" s="55">
        <f>IF(OR(P10&gt;D10,P10&gt;P7,P10&lt;Q10),"Er","")</f>
      </c>
      <c r="AB10" s="55">
        <f>IF(OR(Q10&gt;P10,Q10&gt;E10,Q10&gt;Q7),"Er","")</f>
      </c>
    </row>
    <row r="11" spans="2:28" ht="15.75">
      <c r="B11" s="232">
        <v>1199</v>
      </c>
      <c r="C11" s="100" t="s">
        <v>93</v>
      </c>
      <c r="D11" s="134">
        <f t="shared" si="4"/>
        <v>0</v>
      </c>
      <c r="E11" s="134">
        <f t="shared" si="4"/>
        <v>0</v>
      </c>
      <c r="F11" s="70">
        <v>4</v>
      </c>
      <c r="G11" s="111"/>
      <c r="H11" s="111"/>
      <c r="I11" s="111"/>
      <c r="J11" s="111"/>
      <c r="K11" s="111"/>
      <c r="L11" s="111"/>
      <c r="M11" s="110">
        <v>4</v>
      </c>
      <c r="N11" s="106">
        <f t="shared" si="5"/>
      </c>
      <c r="O11" s="106">
        <f t="shared" si="6"/>
      </c>
      <c r="P11" s="111"/>
      <c r="Q11" s="112"/>
      <c r="R11" s="1"/>
      <c r="S11" s="55">
        <f t="shared" si="2"/>
      </c>
      <c r="T11" s="55">
        <f t="shared" si="3"/>
      </c>
      <c r="U11" s="55">
        <f>IF(G11&gt;G7,"Er","")</f>
      </c>
      <c r="V11" s="55">
        <f>IF(OR(H11&gt;H7,H11&gt;G11),"Er","")</f>
      </c>
      <c r="W11" s="55">
        <f>IF(I11&gt;I7,"Er","")</f>
      </c>
      <c r="X11" s="55">
        <f>IF(OR(J11&gt;I11,J11&gt;J7),"Er","")</f>
      </c>
      <c r="Y11" s="55">
        <f>IF(K11&gt;K7,"Er","")</f>
      </c>
      <c r="Z11" s="55">
        <f>IF(OR(L11&gt;K11,L11&gt;L7),"Er","")</f>
      </c>
      <c r="AA11" s="55">
        <f>IF(OR(P11&gt;D11,P11&gt;P7,P11&lt;Q11),"Er","")</f>
      </c>
      <c r="AB11" s="55">
        <f>IF(OR(Q11&gt;P11,Q11&gt;E11,Q11&gt;Q7),"Er","")</f>
      </c>
    </row>
    <row r="12" spans="2:28" ht="15.75">
      <c r="B12" s="232">
        <v>1200</v>
      </c>
      <c r="C12" s="101" t="s">
        <v>209</v>
      </c>
      <c r="D12" s="135">
        <f t="shared" si="4"/>
        <v>34</v>
      </c>
      <c r="E12" s="135">
        <f t="shared" si="4"/>
        <v>21</v>
      </c>
      <c r="F12" s="70">
        <v>5</v>
      </c>
      <c r="G12" s="113">
        <v>34</v>
      </c>
      <c r="H12" s="113">
        <v>21</v>
      </c>
      <c r="I12" s="113"/>
      <c r="J12" s="113"/>
      <c r="K12" s="113"/>
      <c r="L12" s="113"/>
      <c r="M12" s="110">
        <v>5</v>
      </c>
      <c r="N12" s="106">
        <f t="shared" si="5"/>
        <v>34</v>
      </c>
      <c r="O12" s="106">
        <f t="shared" si="6"/>
        <v>21</v>
      </c>
      <c r="P12" s="113">
        <v>6</v>
      </c>
      <c r="Q12" s="114">
        <v>5</v>
      </c>
      <c r="R12" s="1"/>
      <c r="S12" s="55">
        <f t="shared" si="2"/>
      </c>
      <c r="T12" s="55">
        <f t="shared" si="3"/>
      </c>
      <c r="U12" s="55">
        <f>IF(G12&gt;G7,"Er","")</f>
      </c>
      <c r="V12" s="55">
        <f>IF(OR(H12&gt;H7,H12&gt;G12),"Er","")</f>
      </c>
      <c r="W12" s="55">
        <f>IF(I12&gt;I7,"Er","")</f>
      </c>
      <c r="X12" s="55">
        <f>IF(OR(J12&gt;I12,J12&gt;J7),"Er","")</f>
      </c>
      <c r="Y12" s="55">
        <f>IF(K12&gt;K7,"Er","")</f>
      </c>
      <c r="Z12" s="55">
        <f>IF(OR(L12&gt;K12,L12&gt;L7),"Er","")</f>
      </c>
      <c r="AA12" s="55">
        <f>IF(OR(P12&gt;D12,P12&gt;P7,P12&lt;Q12),"Er","")</f>
      </c>
      <c r="AB12" s="55">
        <f>IF(OR(Q12&gt;P12,Q12&gt;E12,Q12&gt;Q7),"Er","")</f>
      </c>
    </row>
    <row r="13" spans="2:28" ht="15.75">
      <c r="B13" s="232">
        <v>1201</v>
      </c>
      <c r="C13" s="131" t="s">
        <v>94</v>
      </c>
      <c r="D13" s="128">
        <f>SUM(D14:D18)</f>
        <v>34</v>
      </c>
      <c r="E13" s="128">
        <f>SUM(E14:E18)</f>
        <v>21</v>
      </c>
      <c r="F13" s="129" t="s">
        <v>167</v>
      </c>
      <c r="G13" s="128">
        <f aca="true" t="shared" si="7" ref="G13:L13">G7</f>
        <v>34</v>
      </c>
      <c r="H13" s="128">
        <f t="shared" si="7"/>
        <v>21</v>
      </c>
      <c r="I13" s="128">
        <f t="shared" si="7"/>
        <v>0</v>
      </c>
      <c r="J13" s="128">
        <f t="shared" si="7"/>
        <v>0</v>
      </c>
      <c r="K13" s="128">
        <f t="shared" si="7"/>
        <v>0</v>
      </c>
      <c r="L13" s="128">
        <f t="shared" si="7"/>
        <v>0</v>
      </c>
      <c r="M13" s="129" t="s">
        <v>167</v>
      </c>
      <c r="N13" s="132">
        <f t="shared" si="5"/>
        <v>34</v>
      </c>
      <c r="O13" s="132">
        <f t="shared" si="6"/>
        <v>21</v>
      </c>
      <c r="P13" s="128">
        <f>P7</f>
        <v>6</v>
      </c>
      <c r="Q13" s="130">
        <f>Q7</f>
        <v>5</v>
      </c>
      <c r="R13" s="1"/>
      <c r="S13" s="55">
        <f>IF(OR(D13&lt;E13,D13&lt;P13,D13&lt;&gt;D7),"Er","")</f>
      </c>
      <c r="T13" s="55">
        <f>IF(OR(E13&gt;D13,E13&lt;Q13,E13&lt;&gt;E7),"Er","")</f>
      </c>
      <c r="U13" s="55">
        <f aca="true" t="shared" si="8" ref="U13:Z13">IF(AND(G13&lt;&gt;SUM(G14:G18),G13&lt;&gt;""),"Er","")</f>
      </c>
      <c r="V13" s="55">
        <f t="shared" si="8"/>
      </c>
      <c r="W13" s="55">
        <f t="shared" si="8"/>
      </c>
      <c r="X13" s="55">
        <f t="shared" si="8"/>
      </c>
      <c r="Y13" s="55">
        <f t="shared" si="8"/>
      </c>
      <c r="Z13" s="55">
        <f t="shared" si="8"/>
      </c>
      <c r="AA13" s="55">
        <f>IF(OR(P13&lt;Q13,P13&gt;D13,AND(P13&lt;&gt;SUM(P14:P18),P13&lt;&gt;"")),"Er","")</f>
      </c>
      <c r="AB13" s="55">
        <f>IF(OR(Q13&gt;P13,Q13&gt;E13,AND(Q13&lt;&gt;SUM(Q14:Q18),Q13&lt;&gt;"")),"Er","")</f>
      </c>
    </row>
    <row r="14" spans="2:28" ht="15.75">
      <c r="B14" s="232">
        <v>1202</v>
      </c>
      <c r="C14" s="102" t="s">
        <v>95</v>
      </c>
      <c r="D14" s="133">
        <f aca="true" t="shared" si="9" ref="D14:E18">SUM(G14,I14,K14)</f>
        <v>0</v>
      </c>
      <c r="E14" s="133">
        <f t="shared" si="9"/>
        <v>0</v>
      </c>
      <c r="F14" s="68">
        <v>1</v>
      </c>
      <c r="G14" s="106"/>
      <c r="H14" s="106"/>
      <c r="I14" s="106"/>
      <c r="J14" s="106"/>
      <c r="K14" s="106"/>
      <c r="L14" s="106"/>
      <c r="M14" s="107">
        <v>1</v>
      </c>
      <c r="N14" s="106">
        <f t="shared" si="5"/>
      </c>
      <c r="O14" s="106">
        <f t="shared" si="6"/>
      </c>
      <c r="P14" s="106"/>
      <c r="Q14" s="108"/>
      <c r="R14" s="1"/>
      <c r="S14" s="55">
        <f>IF(OR(D14&lt;E14,D14&lt;P14),"Er","")</f>
      </c>
      <c r="T14" s="55">
        <f>IF(E14&gt;D14,"Er","")</f>
      </c>
      <c r="U14" s="55">
        <f>IF(G14&gt;G13,"Er","")</f>
      </c>
      <c r="V14" s="55">
        <f>IF(OR(H14&gt;H13,H14&gt;G14),"Er","")</f>
      </c>
      <c r="W14" s="55">
        <f>IF(I14&gt;I13,"Er","")</f>
      </c>
      <c r="X14" s="55">
        <f>IF(OR(J14&gt;I14,J14&gt;J13),"Er","")</f>
      </c>
      <c r="Y14" s="55">
        <f>IF(K14&gt;K13,"Er","")</f>
      </c>
      <c r="Z14" s="55">
        <f>IF(OR(L14&gt;K14,L14&gt;L13),"Er","")</f>
      </c>
      <c r="AA14" s="55">
        <f>IF(OR(P14&gt;D14,P14&gt;P13,P14&lt;Q14),"Er","")</f>
      </c>
      <c r="AB14" s="55">
        <f>IF(OR(Q14&gt;P14,Q14&gt;E14,Q14&gt;Q13),"Er","")</f>
      </c>
    </row>
    <row r="15" spans="2:28" ht="15.75">
      <c r="B15" s="232">
        <v>1203</v>
      </c>
      <c r="C15" s="103" t="s">
        <v>91</v>
      </c>
      <c r="D15" s="134">
        <f t="shared" si="9"/>
        <v>0</v>
      </c>
      <c r="E15" s="134">
        <f t="shared" si="9"/>
        <v>0</v>
      </c>
      <c r="F15" s="69">
        <v>2</v>
      </c>
      <c r="G15" s="106"/>
      <c r="H15" s="106"/>
      <c r="I15" s="106"/>
      <c r="J15" s="106"/>
      <c r="K15" s="106"/>
      <c r="L15" s="106"/>
      <c r="M15" s="109">
        <v>2</v>
      </c>
      <c r="N15" s="106">
        <f t="shared" si="5"/>
      </c>
      <c r="O15" s="106">
        <f t="shared" si="6"/>
      </c>
      <c r="P15" s="106"/>
      <c r="Q15" s="108"/>
      <c r="R15" s="1"/>
      <c r="S15" s="55">
        <f>IF(OR(D15&lt;E15,D15&lt;P15),"Er","")</f>
      </c>
      <c r="T15" s="55">
        <f>IF(E15&gt;D15,"Er","")</f>
      </c>
      <c r="U15" s="55">
        <f>IF(G15&gt;G13,"Er","")</f>
      </c>
      <c r="V15" s="55">
        <f>IF(OR(H15&gt;H13,H15&gt;G15),"Er","")</f>
      </c>
      <c r="W15" s="55">
        <f>IF(I15&gt;I13,"Er","")</f>
      </c>
      <c r="X15" s="55">
        <f>IF(OR(J15&gt;I15,J15&gt;J13),"Er","")</f>
      </c>
      <c r="Y15" s="55">
        <f>IF(K15&gt;K13,"Er","")</f>
      </c>
      <c r="Z15" s="55">
        <f>IF(OR(L15&gt;K15,L15&gt;L13),"Er","")</f>
      </c>
      <c r="AA15" s="55">
        <f>IF(OR(P15&gt;D15,P15&gt;P13,P15&lt;Q15),"Er","")</f>
      </c>
      <c r="AB15" s="55">
        <f>IF(OR(Q15&gt;P15,Q15&gt;E15,Q15&gt;Q13),"Er","")</f>
      </c>
    </row>
    <row r="16" spans="2:28" ht="15.75">
      <c r="B16" s="232">
        <v>1204</v>
      </c>
      <c r="C16" s="103" t="s">
        <v>92</v>
      </c>
      <c r="D16" s="134">
        <f t="shared" si="9"/>
        <v>0</v>
      </c>
      <c r="E16" s="134">
        <f t="shared" si="9"/>
        <v>0</v>
      </c>
      <c r="F16" s="70">
        <v>3</v>
      </c>
      <c r="G16" s="106"/>
      <c r="H16" s="106"/>
      <c r="I16" s="106"/>
      <c r="J16" s="106"/>
      <c r="K16" s="106"/>
      <c r="L16" s="106"/>
      <c r="M16" s="110">
        <v>3</v>
      </c>
      <c r="N16" s="106">
        <f t="shared" si="5"/>
      </c>
      <c r="O16" s="106">
        <f t="shared" si="6"/>
      </c>
      <c r="P16" s="106"/>
      <c r="Q16" s="108"/>
      <c r="R16" s="1"/>
      <c r="S16" s="55">
        <f>IF(OR(D16&lt;E16,D16&lt;P16),"Er","")</f>
      </c>
      <c r="T16" s="55">
        <f>IF(E16&gt;D16,"Er","")</f>
      </c>
      <c r="U16" s="55">
        <f>IF(G16&gt;G13,"Er","")</f>
      </c>
      <c r="V16" s="55">
        <f>IF(OR(H16&gt;H13,H16&gt;G16),"Er","")</f>
      </c>
      <c r="W16" s="55">
        <f>IF(I16&gt;I13,"Er","")</f>
      </c>
      <c r="X16" s="55">
        <f>IF(OR(J16&gt;I16,J16&gt;J13),"Er","")</f>
      </c>
      <c r="Y16" s="55">
        <f>IF(K16&gt;K13,"Er","")</f>
      </c>
      <c r="Z16" s="55">
        <f>IF(OR(L16&gt;K16,L16&gt;L13),"Er","")</f>
      </c>
      <c r="AA16" s="55">
        <f>IF(OR(P16&gt;D16,P16&gt;P13,P16&lt;Q16),"Er","")</f>
      </c>
      <c r="AB16" s="55">
        <f>IF(OR(Q16&gt;P16,Q16&gt;E16,Q16&gt;Q13),"Er","")</f>
      </c>
    </row>
    <row r="17" spans="2:28" ht="15.75">
      <c r="B17" s="232">
        <v>1205</v>
      </c>
      <c r="C17" s="100" t="s">
        <v>210</v>
      </c>
      <c r="D17" s="134">
        <f t="shared" si="9"/>
        <v>0</v>
      </c>
      <c r="E17" s="134">
        <f t="shared" si="9"/>
        <v>0</v>
      </c>
      <c r="F17" s="70">
        <v>4</v>
      </c>
      <c r="G17" s="111"/>
      <c r="H17" s="111"/>
      <c r="I17" s="111"/>
      <c r="J17" s="111"/>
      <c r="K17" s="111"/>
      <c r="L17" s="111"/>
      <c r="M17" s="110">
        <v>4</v>
      </c>
      <c r="N17" s="106">
        <f>IF(SUM(D17)&lt;&gt;0,SUM(D17),"")</f>
      </c>
      <c r="O17" s="106">
        <f>IF(SUM(E17)&lt;&gt;0,SUM(E17),"")</f>
      </c>
      <c r="P17" s="111"/>
      <c r="Q17" s="112"/>
      <c r="R17" s="1"/>
      <c r="S17" s="55">
        <f>IF(OR(D17&lt;E17,D17&lt;P17),"Er","")</f>
      </c>
      <c r="T17" s="55">
        <f>IF(E17&gt;D17,"Er","")</f>
      </c>
      <c r="U17" s="55">
        <f>IF(G17&gt;G13,"Er","")</f>
      </c>
      <c r="V17" s="55">
        <f>IF(OR(H17&gt;H13,H17&gt;G17),"Er","")</f>
      </c>
      <c r="W17" s="55">
        <f>IF(I17&gt;I13,"Er","")</f>
      </c>
      <c r="X17" s="55">
        <f>IF(OR(J17&gt;I17,J17&gt;J13),"Er","")</f>
      </c>
      <c r="Y17" s="55">
        <f>IF(K17&gt;K13,"Er","")</f>
      </c>
      <c r="Z17" s="55">
        <f>IF(OR(L17&gt;K17,L17&gt;L13),"Er","")</f>
      </c>
      <c r="AA17" s="55">
        <f>IF(OR(P17&gt;D17,P17&gt;P13,P17&lt;Q17),"Er","")</f>
      </c>
      <c r="AB17" s="55">
        <f>IF(OR(Q17&gt;P17,Q17&gt;E17,Q17&gt;Q13),"Er","")</f>
      </c>
    </row>
    <row r="18" spans="2:28" ht="15.75">
      <c r="B18" s="232">
        <v>1206</v>
      </c>
      <c r="C18" s="101" t="s">
        <v>211</v>
      </c>
      <c r="D18" s="135">
        <f t="shared" si="9"/>
        <v>34</v>
      </c>
      <c r="E18" s="135">
        <f t="shared" si="9"/>
        <v>21</v>
      </c>
      <c r="F18" s="70">
        <v>5</v>
      </c>
      <c r="G18" s="113">
        <v>34</v>
      </c>
      <c r="H18" s="113">
        <v>21</v>
      </c>
      <c r="I18" s="113"/>
      <c r="J18" s="113"/>
      <c r="K18" s="113"/>
      <c r="L18" s="113"/>
      <c r="M18" s="110">
        <v>5</v>
      </c>
      <c r="N18" s="106">
        <f>IF(SUM(D18)&lt;&gt;0,SUM(D18),"")</f>
        <v>34</v>
      </c>
      <c r="O18" s="106">
        <f>IF(SUM(E18)&lt;&gt;0,SUM(E18),"")</f>
        <v>21</v>
      </c>
      <c r="P18" s="113">
        <v>6</v>
      </c>
      <c r="Q18" s="114">
        <v>5</v>
      </c>
      <c r="R18" s="1"/>
      <c r="S18" s="55">
        <f>IF(OR(D18&lt;E18,D18&lt;P18),"Er","")</f>
      </c>
      <c r="T18" s="55">
        <f>IF(E18&gt;D18,"Er","")</f>
      </c>
      <c r="U18" s="55">
        <f>IF(G18&gt;G13,"Er","")</f>
      </c>
      <c r="V18" s="55">
        <f>IF(OR(H18&gt;H13,H18&gt;G18),"Er","")</f>
      </c>
      <c r="W18" s="55">
        <f>IF(I18&gt;I13,"Er","")</f>
      </c>
      <c r="X18" s="55">
        <f>IF(OR(J18&gt;I18,J18&gt;J13),"Er","")</f>
      </c>
      <c r="Y18" s="55">
        <f>IF(K18&gt;K13,"Er","")</f>
      </c>
      <c r="Z18" s="55">
        <f>IF(OR(L18&gt;K18,L18&gt;L13),"Er","")</f>
      </c>
      <c r="AA18" s="55">
        <f>IF(OR(P18&gt;D18,P18&gt;P13,P18&lt;Q18),"Er","")</f>
      </c>
      <c r="AB18" s="55">
        <f>IF(OR(Q18&gt;P18,Q18&gt;E18,Q18&gt;Q13),"Er","")</f>
      </c>
    </row>
    <row r="19" spans="2:28" ht="15.75">
      <c r="B19" s="232">
        <v>1207</v>
      </c>
      <c r="C19" s="131" t="s">
        <v>96</v>
      </c>
      <c r="D19" s="128">
        <f>SUM(D20:D24)</f>
        <v>34</v>
      </c>
      <c r="E19" s="128">
        <f>SUM(E20:E24)</f>
        <v>21</v>
      </c>
      <c r="F19" s="129" t="s">
        <v>168</v>
      </c>
      <c r="G19" s="128">
        <f aca="true" t="shared" si="10" ref="G19:L19">G7</f>
        <v>34</v>
      </c>
      <c r="H19" s="128">
        <f t="shared" si="10"/>
        <v>21</v>
      </c>
      <c r="I19" s="128">
        <f t="shared" si="10"/>
        <v>0</v>
      </c>
      <c r="J19" s="128">
        <f t="shared" si="10"/>
        <v>0</v>
      </c>
      <c r="K19" s="128">
        <f t="shared" si="10"/>
        <v>0</v>
      </c>
      <c r="L19" s="128">
        <f t="shared" si="10"/>
        <v>0</v>
      </c>
      <c r="M19" s="129" t="s">
        <v>168</v>
      </c>
      <c r="N19" s="132">
        <f t="shared" si="5"/>
        <v>34</v>
      </c>
      <c r="O19" s="132">
        <f t="shared" si="6"/>
        <v>21</v>
      </c>
      <c r="P19" s="128">
        <f>P7</f>
        <v>6</v>
      </c>
      <c r="Q19" s="130">
        <f>Q7</f>
        <v>5</v>
      </c>
      <c r="R19" s="1"/>
      <c r="S19" s="55">
        <f>IF(OR(D19&lt;E19,D19&lt;P19,D19&lt;&gt;D7),"Er","")</f>
      </c>
      <c r="T19" s="55">
        <f>IF(OR(E19&gt;D19,E19&lt;Q19,E19&lt;&gt;E7),"Er","")</f>
      </c>
      <c r="U19" s="55">
        <f aca="true" t="shared" si="11" ref="U19:Z19">IF(AND(G19&lt;&gt;SUM(G20:G24),G19&lt;&gt;""),"Er","")</f>
      </c>
      <c r="V19" s="55">
        <f t="shared" si="11"/>
      </c>
      <c r="W19" s="55">
        <f t="shared" si="11"/>
      </c>
      <c r="X19" s="55">
        <f t="shared" si="11"/>
      </c>
      <c r="Y19" s="55">
        <f t="shared" si="11"/>
      </c>
      <c r="Z19" s="55">
        <f t="shared" si="11"/>
      </c>
      <c r="AA19" s="55">
        <f>IF(OR(P19&lt;Q19,P19&gt;D19,AND(P19&lt;&gt;SUM(P20:P24),P19&lt;&gt;"")),"Er","")</f>
      </c>
      <c r="AB19" s="55">
        <f>IF(OR(Q19&gt;P19,Q19&gt;E19,AND(Q19&lt;&gt;SUM(Q20:Q24),Q19&lt;&gt;"")),"Er","")</f>
      </c>
    </row>
    <row r="20" spans="2:28" ht="15.75">
      <c r="B20" s="232">
        <v>1208</v>
      </c>
      <c r="C20" s="102" t="s">
        <v>95</v>
      </c>
      <c r="D20" s="133">
        <f aca="true" t="shared" si="12" ref="D20:E24">SUM(G20,I20,K20)</f>
        <v>0</v>
      </c>
      <c r="E20" s="133">
        <f t="shared" si="12"/>
        <v>0</v>
      </c>
      <c r="F20" s="68">
        <v>1</v>
      </c>
      <c r="G20" s="106"/>
      <c r="H20" s="106"/>
      <c r="I20" s="106"/>
      <c r="J20" s="106"/>
      <c r="K20" s="106"/>
      <c r="L20" s="106"/>
      <c r="M20" s="107">
        <v>1</v>
      </c>
      <c r="N20" s="106">
        <f t="shared" si="5"/>
      </c>
      <c r="O20" s="106">
        <f t="shared" si="6"/>
      </c>
      <c r="P20" s="106"/>
      <c r="Q20" s="108"/>
      <c r="R20" s="1"/>
      <c r="S20" s="55">
        <f aca="true" t="shared" si="13" ref="S20:S35">IF(OR(D20&lt;E20,D20&lt;P20),"Er","")</f>
      </c>
      <c r="T20" s="55">
        <f aca="true" t="shared" si="14" ref="T20:T35">IF(E20&gt;D20,"Er","")</f>
      </c>
      <c r="U20" s="55">
        <f>IF(G20&gt;G19,"Er","")</f>
      </c>
      <c r="V20" s="55">
        <f>IF(OR(H20&gt;H19,H20&gt;G20),"Er","")</f>
      </c>
      <c r="W20" s="55">
        <f>IF(I20&gt;I19,"Er","")</f>
      </c>
      <c r="X20" s="55">
        <f>IF(OR(J20&gt;I20,J20&gt;J19),"Er","")</f>
      </c>
      <c r="Y20" s="55">
        <f>IF(K20&gt;K19,"Er","")</f>
      </c>
      <c r="Z20" s="55">
        <f>IF(OR(L20&gt;K20,L20&gt;L19),"Er","")</f>
      </c>
      <c r="AA20" s="55">
        <f>IF(OR(P20&gt;D20,P20&gt;P19,P20&lt;Q20),"Er","")</f>
      </c>
      <c r="AB20" s="55">
        <f>IF(OR(Q20&gt;P20,Q20&gt;E20,Q20&gt;Q19),"Er","")</f>
      </c>
    </row>
    <row r="21" spans="2:28" ht="15.75">
      <c r="B21" s="232">
        <v>1209</v>
      </c>
      <c r="C21" s="103" t="s">
        <v>91</v>
      </c>
      <c r="D21" s="134">
        <f t="shared" si="12"/>
        <v>0</v>
      </c>
      <c r="E21" s="134">
        <f t="shared" si="12"/>
        <v>0</v>
      </c>
      <c r="F21" s="69">
        <v>2</v>
      </c>
      <c r="G21" s="106"/>
      <c r="H21" s="106"/>
      <c r="I21" s="106"/>
      <c r="J21" s="106"/>
      <c r="K21" s="106"/>
      <c r="L21" s="106"/>
      <c r="M21" s="109">
        <v>2</v>
      </c>
      <c r="N21" s="106">
        <f t="shared" si="5"/>
      </c>
      <c r="O21" s="106">
        <f t="shared" si="6"/>
      </c>
      <c r="P21" s="106"/>
      <c r="Q21" s="108"/>
      <c r="R21" s="1"/>
      <c r="S21" s="55">
        <f t="shared" si="13"/>
      </c>
      <c r="T21" s="55">
        <f t="shared" si="14"/>
      </c>
      <c r="U21" s="55">
        <f>IF(G21&gt;G19,"Er","")</f>
      </c>
      <c r="V21" s="55">
        <f>IF(OR(H21&gt;H19,H21&gt;G21),"Er","")</f>
      </c>
      <c r="W21" s="55">
        <f>IF(I21&gt;I19,"Er","")</f>
      </c>
      <c r="X21" s="55">
        <f>IF(OR(J21&gt;I21,J21&gt;J19),"Er","")</f>
      </c>
      <c r="Y21" s="55">
        <f>IF(K21&gt;K19,"Er","")</f>
      </c>
      <c r="Z21" s="55">
        <f>IF(OR(L21&gt;K21,L21&gt;L19),"Er","")</f>
      </c>
      <c r="AA21" s="55">
        <f>IF(OR(P21&gt;D21,P21&gt;P19,P21&lt;Q21),"Er","")</f>
      </c>
      <c r="AB21" s="55">
        <f>IF(OR(Q21&gt;P21,Q21&gt;E21,Q21&gt;Q19),"Er","")</f>
      </c>
    </row>
    <row r="22" spans="2:28" ht="15.75">
      <c r="B22" s="232">
        <v>1210</v>
      </c>
      <c r="C22" s="103" t="s">
        <v>92</v>
      </c>
      <c r="D22" s="134">
        <f t="shared" si="12"/>
        <v>0</v>
      </c>
      <c r="E22" s="134">
        <f t="shared" si="12"/>
        <v>0</v>
      </c>
      <c r="F22" s="70">
        <v>3</v>
      </c>
      <c r="G22" s="106"/>
      <c r="H22" s="106"/>
      <c r="I22" s="106"/>
      <c r="J22" s="106"/>
      <c r="K22" s="106"/>
      <c r="L22" s="106"/>
      <c r="M22" s="110">
        <v>3</v>
      </c>
      <c r="N22" s="106">
        <f t="shared" si="5"/>
      </c>
      <c r="O22" s="106">
        <f t="shared" si="6"/>
      </c>
      <c r="P22" s="106"/>
      <c r="Q22" s="108"/>
      <c r="R22" s="1"/>
      <c r="S22" s="55">
        <f t="shared" si="13"/>
      </c>
      <c r="T22" s="55">
        <f t="shared" si="14"/>
      </c>
      <c r="U22" s="55">
        <f>IF(G22&gt;G19,"Er","")</f>
      </c>
      <c r="V22" s="55">
        <f>IF(OR(H22&gt;H19,H22&gt;G22),"Er","")</f>
      </c>
      <c r="W22" s="55">
        <f>IF(I22&gt;I19,"Er","")</f>
      </c>
      <c r="X22" s="55">
        <f>IF(OR(J22&gt;I22,J22&gt;J19),"Er","")</f>
      </c>
      <c r="Y22" s="55">
        <f>IF(K22&gt;K19,"Er","")</f>
      </c>
      <c r="Z22" s="55">
        <f>IF(OR(L22&gt;K22,L22&gt;L19),"Er","")</f>
      </c>
      <c r="AA22" s="55">
        <f>IF(OR(P22&gt;D22,P22&gt;P19,P22&lt;Q22),"Er","")</f>
      </c>
      <c r="AB22" s="55">
        <f>IF(OR(Q22&gt;P22,Q22&gt;E22,Q22&gt;Q19),"Er","")</f>
      </c>
    </row>
    <row r="23" spans="2:28" ht="15.75">
      <c r="B23" s="232">
        <v>1211</v>
      </c>
      <c r="C23" s="100" t="s">
        <v>210</v>
      </c>
      <c r="D23" s="134">
        <f t="shared" si="12"/>
        <v>0</v>
      </c>
      <c r="E23" s="134">
        <f t="shared" si="12"/>
        <v>0</v>
      </c>
      <c r="F23" s="70">
        <v>4</v>
      </c>
      <c r="G23" s="111"/>
      <c r="H23" s="111"/>
      <c r="I23" s="111"/>
      <c r="J23" s="111"/>
      <c r="K23" s="111"/>
      <c r="L23" s="111"/>
      <c r="M23" s="110">
        <v>4</v>
      </c>
      <c r="N23" s="106">
        <f t="shared" si="5"/>
      </c>
      <c r="O23" s="106">
        <f t="shared" si="6"/>
      </c>
      <c r="P23" s="111"/>
      <c r="Q23" s="112"/>
      <c r="R23" s="1"/>
      <c r="S23" s="55">
        <f>IF(OR(D23&lt;E23,D23&lt;P23),"Er","")</f>
      </c>
      <c r="T23" s="55">
        <f>IF(E23&gt;D23,"Er","")</f>
      </c>
      <c r="U23" s="55">
        <f>IF(G23&gt;G19,"Er","")</f>
      </c>
      <c r="V23" s="55">
        <f>IF(OR(H23&gt;H19,H23&gt;G23),"Er","")</f>
      </c>
      <c r="W23" s="55">
        <f>IF(I23&gt;I19,"Er","")</f>
      </c>
      <c r="X23" s="55">
        <f>IF(OR(J23&gt;I23,J23&gt;J19),"Er","")</f>
      </c>
      <c r="Y23" s="55">
        <f>IF(K23&gt;K19,"Er","")</f>
      </c>
      <c r="Z23" s="55">
        <f>IF(OR(L23&gt;K23,L23&gt;L19),"Er","")</f>
      </c>
      <c r="AA23" s="55">
        <f>IF(OR(P23&gt;D23,P23&gt;P19,P23&lt;Q23),"Er","")</f>
      </c>
      <c r="AB23" s="55">
        <f>IF(OR(Q23&gt;P23,Q23&gt;E23,Q23&gt;Q19),"Er","")</f>
      </c>
    </row>
    <row r="24" spans="2:28" ht="15.75">
      <c r="B24" s="232">
        <v>1212</v>
      </c>
      <c r="C24" s="101" t="s">
        <v>211</v>
      </c>
      <c r="D24" s="135">
        <f t="shared" si="12"/>
        <v>34</v>
      </c>
      <c r="E24" s="135">
        <f t="shared" si="12"/>
        <v>21</v>
      </c>
      <c r="F24" s="70">
        <v>5</v>
      </c>
      <c r="G24" s="113">
        <v>34</v>
      </c>
      <c r="H24" s="113">
        <v>21</v>
      </c>
      <c r="I24" s="113"/>
      <c r="J24" s="113"/>
      <c r="K24" s="113"/>
      <c r="L24" s="113"/>
      <c r="M24" s="110">
        <v>5</v>
      </c>
      <c r="N24" s="106">
        <f t="shared" si="5"/>
        <v>34</v>
      </c>
      <c r="O24" s="106">
        <f t="shared" si="6"/>
        <v>21</v>
      </c>
      <c r="P24" s="113">
        <v>6</v>
      </c>
      <c r="Q24" s="114">
        <v>5</v>
      </c>
      <c r="R24" s="1"/>
      <c r="S24" s="55">
        <f>IF(OR(D24&lt;E24,D24&lt;P24),"Er","")</f>
      </c>
      <c r="T24" s="55">
        <f>IF(E24&gt;D24,"Er","")</f>
      </c>
      <c r="U24" s="55">
        <f>IF(G24&gt;G19,"Er","")</f>
      </c>
      <c r="V24" s="55">
        <f>IF(OR(H24&gt;H19,H24&gt;G24),"Er","")</f>
      </c>
      <c r="W24" s="55">
        <f>IF(I24&gt;I19,"Er","")</f>
      </c>
      <c r="X24" s="55">
        <f>IF(OR(J24&gt;I24,J24&gt;J19),"Er","")</f>
      </c>
      <c r="Y24" s="55">
        <f>IF(K24&gt;K19,"Er","")</f>
      </c>
      <c r="Z24" s="55">
        <f>IF(OR(L24&gt;K24,L24&gt;L19),"Er","")</f>
      </c>
      <c r="AA24" s="55">
        <f>IF(OR(P24&gt;D24,P24&gt;P19,P24&lt;Q24),"Er","")</f>
      </c>
      <c r="AB24" s="55">
        <f>IF(OR(Q24&gt;P24,Q24&gt;E24,Q24&gt;Q19),"Er","")</f>
      </c>
    </row>
    <row r="25" spans="2:28" s="231" customFormat="1" ht="15" hidden="1">
      <c r="B25" s="231" t="s">
        <v>220</v>
      </c>
      <c r="C25" s="233"/>
      <c r="D25" s="234" t="s">
        <v>221</v>
      </c>
      <c r="E25" s="234" t="s">
        <v>222</v>
      </c>
      <c r="F25" s="235"/>
      <c r="G25" s="234" t="s">
        <v>223</v>
      </c>
      <c r="H25" s="234" t="s">
        <v>224</v>
      </c>
      <c r="I25" s="234" t="s">
        <v>225</v>
      </c>
      <c r="J25" s="234" t="s">
        <v>226</v>
      </c>
      <c r="K25" s="236" t="s">
        <v>227</v>
      </c>
      <c r="L25" s="236" t="s">
        <v>228</v>
      </c>
      <c r="M25" s="235"/>
      <c r="N25" s="236"/>
      <c r="O25" s="236"/>
      <c r="P25" s="234" t="s">
        <v>229</v>
      </c>
      <c r="Q25" s="237" t="s">
        <v>230</v>
      </c>
      <c r="S25" s="239"/>
      <c r="T25" s="239"/>
      <c r="U25" s="239"/>
      <c r="V25" s="239"/>
      <c r="W25" s="239"/>
      <c r="X25" s="239"/>
      <c r="Y25" s="239"/>
      <c r="Z25" s="239"/>
      <c r="AA25" s="239"/>
      <c r="AB25" s="239"/>
    </row>
    <row r="26" spans="2:28" ht="15.75">
      <c r="B26" s="232">
        <v>1213</v>
      </c>
      <c r="C26" s="127" t="s">
        <v>157</v>
      </c>
      <c r="D26" s="128">
        <f>SUM(D27:D31)</f>
        <v>0</v>
      </c>
      <c r="E26" s="128">
        <f>SUM(E27:E31)</f>
        <v>0</v>
      </c>
      <c r="F26" s="129" t="s">
        <v>166</v>
      </c>
      <c r="G26" s="128">
        <f aca="true" t="shared" si="15" ref="G26:L26">SUM(G27:G31)</f>
        <v>0</v>
      </c>
      <c r="H26" s="128">
        <f t="shared" si="15"/>
        <v>0</v>
      </c>
      <c r="I26" s="128">
        <f t="shared" si="15"/>
        <v>0</v>
      </c>
      <c r="J26" s="128">
        <f t="shared" si="15"/>
        <v>0</v>
      </c>
      <c r="K26" s="128">
        <f t="shared" si="15"/>
        <v>0</v>
      </c>
      <c r="L26" s="128">
        <f t="shared" si="15"/>
        <v>0</v>
      </c>
      <c r="M26" s="129" t="s">
        <v>166</v>
      </c>
      <c r="N26" s="132">
        <f t="shared" si="5"/>
      </c>
      <c r="O26" s="132">
        <f t="shared" si="6"/>
      </c>
      <c r="P26" s="128">
        <f>SUM(P27:P31)</f>
        <v>0</v>
      </c>
      <c r="Q26" s="130">
        <f>SUM(Q27:Q31)</f>
        <v>0</v>
      </c>
      <c r="R26" s="1"/>
      <c r="S26" s="55">
        <f t="shared" si="13"/>
      </c>
      <c r="T26" s="55">
        <f t="shared" si="14"/>
      </c>
      <c r="U26" s="55">
        <f>IF(G26&lt;H26,"Er","")</f>
      </c>
      <c r="V26" s="55">
        <f>IF(H26&gt;G26,"Er","")</f>
      </c>
      <c r="W26" s="55">
        <f>IF(I26&lt;J26,"Er","")</f>
      </c>
      <c r="X26" s="55">
        <f>IF(J26&gt;I26,"Er","")</f>
      </c>
      <c r="Y26" s="55">
        <f>IF(K26&lt;L26,"Er","")</f>
      </c>
      <c r="Z26" s="55">
        <f>IF(L26&gt;K26,"Er","")</f>
      </c>
      <c r="AA26" s="55">
        <f>IF(OR(P26&gt;D26,P26&lt;Q26),"Er","")</f>
      </c>
      <c r="AB26" s="55">
        <f>IF(OR(Q26&gt;P26,Q26&gt;E26),"Er","")</f>
      </c>
    </row>
    <row r="27" spans="2:28" ht="15.75">
      <c r="B27" s="232">
        <v>1214</v>
      </c>
      <c r="C27" s="98" t="s">
        <v>90</v>
      </c>
      <c r="D27" s="133">
        <f aca="true" t="shared" si="16" ref="D27:E31">SUM(G27,I27,K27)</f>
        <v>0</v>
      </c>
      <c r="E27" s="133">
        <f t="shared" si="16"/>
        <v>0</v>
      </c>
      <c r="F27" s="68">
        <v>1</v>
      </c>
      <c r="G27" s="106"/>
      <c r="H27" s="106"/>
      <c r="I27" s="106"/>
      <c r="J27" s="106"/>
      <c r="K27" s="106"/>
      <c r="L27" s="106"/>
      <c r="M27" s="107">
        <v>1</v>
      </c>
      <c r="N27" s="106">
        <f t="shared" si="5"/>
      </c>
      <c r="O27" s="106">
        <f t="shared" si="6"/>
      </c>
      <c r="P27" s="106"/>
      <c r="Q27" s="108"/>
      <c r="R27" s="1"/>
      <c r="S27" s="55">
        <f t="shared" si="13"/>
      </c>
      <c r="T27" s="55">
        <f t="shared" si="14"/>
      </c>
      <c r="U27" s="55">
        <f>IF(G27&gt;G26,"Er","")</f>
      </c>
      <c r="V27" s="55">
        <f>IF(OR(H27&gt;H26,H27&gt;G27),"Er","")</f>
      </c>
      <c r="W27" s="55">
        <f>IF(I27&gt;I26,"Er","")</f>
      </c>
      <c r="X27" s="55">
        <f>IF(OR(J27&gt;I27,J27&gt;J26),"Er","")</f>
      </c>
      <c r="Y27" s="55">
        <f>IF(K27&gt;K26,"Er","")</f>
      </c>
      <c r="Z27" s="55">
        <f>IF(OR(L27&gt;K27,L27&gt;L26),"Er","")</f>
      </c>
      <c r="AA27" s="55">
        <f>IF(OR(P27&gt;D27,P27&gt;P26,P27&lt;Q27),"Er","")</f>
      </c>
      <c r="AB27" s="55">
        <f>IF(OR(Q27&gt;P27,Q27&gt;E27,Q27&gt;Q26),"Er","")</f>
      </c>
    </row>
    <row r="28" spans="2:28" ht="15.75">
      <c r="B28" s="232">
        <v>1215</v>
      </c>
      <c r="C28" s="99" t="s">
        <v>91</v>
      </c>
      <c r="D28" s="134">
        <f t="shared" si="16"/>
        <v>0</v>
      </c>
      <c r="E28" s="134">
        <f t="shared" si="16"/>
        <v>0</v>
      </c>
      <c r="F28" s="69">
        <v>2</v>
      </c>
      <c r="G28" s="106"/>
      <c r="H28" s="106"/>
      <c r="I28" s="106"/>
      <c r="J28" s="106"/>
      <c r="K28" s="106"/>
      <c r="L28" s="106"/>
      <c r="M28" s="109">
        <v>2</v>
      </c>
      <c r="N28" s="106">
        <f t="shared" si="5"/>
      </c>
      <c r="O28" s="106">
        <f t="shared" si="6"/>
      </c>
      <c r="P28" s="106"/>
      <c r="Q28" s="108"/>
      <c r="R28" s="1"/>
      <c r="S28" s="55">
        <f t="shared" si="13"/>
      </c>
      <c r="T28" s="55">
        <f t="shared" si="14"/>
      </c>
      <c r="U28" s="55">
        <f>IF(G28&gt;G26,"Er","")</f>
      </c>
      <c r="V28" s="55">
        <f>IF(OR(H28&gt;H26,H28&gt;G28),"Er","")</f>
      </c>
      <c r="W28" s="55">
        <f>IF(I28&gt;I26,"Er","")</f>
      </c>
      <c r="X28" s="55">
        <f>IF(OR(J28&gt;I28,J28&gt;J26),"Er","")</f>
      </c>
      <c r="Y28" s="55">
        <f>IF(K28&gt;K26,"Er","")</f>
      </c>
      <c r="Z28" s="55">
        <f>IF(OR(L28&gt;K28,L28&gt;L26),"Er","")</f>
      </c>
      <c r="AA28" s="55">
        <f>IF(OR(P28&gt;D28,P28&gt;P26,P28&lt;Q28),"Er","")</f>
      </c>
      <c r="AB28" s="55">
        <f>IF(OR(Q28&gt;P28,Q28&gt;E28,Q28&gt;Q26),"Er","")</f>
      </c>
    </row>
    <row r="29" spans="2:28" ht="15.75">
      <c r="B29" s="232">
        <v>1216</v>
      </c>
      <c r="C29" s="99" t="s">
        <v>92</v>
      </c>
      <c r="D29" s="134">
        <f t="shared" si="16"/>
        <v>0</v>
      </c>
      <c r="E29" s="134">
        <f t="shared" si="16"/>
        <v>0</v>
      </c>
      <c r="F29" s="70">
        <v>3</v>
      </c>
      <c r="G29" s="106"/>
      <c r="H29" s="106"/>
      <c r="I29" s="106"/>
      <c r="J29" s="106"/>
      <c r="K29" s="106"/>
      <c r="L29" s="106"/>
      <c r="M29" s="110">
        <v>3</v>
      </c>
      <c r="N29" s="106">
        <f t="shared" si="5"/>
      </c>
      <c r="O29" s="106">
        <f t="shared" si="6"/>
      </c>
      <c r="P29" s="106"/>
      <c r="Q29" s="108"/>
      <c r="R29" s="1"/>
      <c r="S29" s="55">
        <f t="shared" si="13"/>
      </c>
      <c r="T29" s="55">
        <f t="shared" si="14"/>
      </c>
      <c r="U29" s="55">
        <f>IF(G29&gt;G26,"Er","")</f>
      </c>
      <c r="V29" s="55">
        <f>IF(OR(H29&gt;H26,H29&gt;G29),"Er","")</f>
      </c>
      <c r="W29" s="55">
        <f>IF(I29&gt;I26,"Er","")</f>
      </c>
      <c r="X29" s="55">
        <f>IF(OR(J29&gt;I29,J29&gt;J26),"Er","")</f>
      </c>
      <c r="Y29" s="55">
        <f>IF(K29&gt;K26,"Er","")</f>
      </c>
      <c r="Z29" s="55">
        <f>IF(OR(L29&gt;K29,L29&gt;L26),"Er","")</f>
      </c>
      <c r="AA29" s="55">
        <f>IF(OR(P29&gt;D29,P29&gt;P26,P29&lt;Q29),"Er","")</f>
      </c>
      <c r="AB29" s="55">
        <f>IF(OR(Q29&gt;P29,Q29&gt;E29,Q29&gt;Q26),"Er","")</f>
      </c>
    </row>
    <row r="30" spans="2:28" ht="15.75">
      <c r="B30" s="232">
        <v>1217</v>
      </c>
      <c r="C30" s="100" t="s">
        <v>93</v>
      </c>
      <c r="D30" s="134">
        <f t="shared" si="16"/>
        <v>0</v>
      </c>
      <c r="E30" s="134">
        <f t="shared" si="16"/>
        <v>0</v>
      </c>
      <c r="F30" s="70">
        <v>4</v>
      </c>
      <c r="G30" s="111"/>
      <c r="H30" s="111"/>
      <c r="I30" s="111"/>
      <c r="J30" s="111"/>
      <c r="K30" s="111"/>
      <c r="L30" s="111"/>
      <c r="M30" s="110">
        <v>4</v>
      </c>
      <c r="N30" s="106">
        <f>IF(SUM(D30)&lt;&gt;0,SUM(D30),"")</f>
      </c>
      <c r="O30" s="106">
        <f>IF(SUM(E30)&lt;&gt;0,SUM(E30),"")</f>
      </c>
      <c r="P30" s="111"/>
      <c r="Q30" s="112"/>
      <c r="R30" s="1"/>
      <c r="S30" s="55">
        <f>IF(OR(D30&lt;E30,D30&lt;P30),"Er","")</f>
      </c>
      <c r="T30" s="55">
        <f>IF(E30&gt;D30,"Er","")</f>
      </c>
      <c r="U30" s="55">
        <f>IF(G30&gt;G26,"Er","")</f>
      </c>
      <c r="V30" s="55">
        <f>IF(OR(H30&gt;H26,H30&gt;G30),"Er","")</f>
      </c>
      <c r="W30" s="55">
        <f>IF(I30&gt;I26,"Er","")</f>
      </c>
      <c r="X30" s="55">
        <f>IF(OR(J30&gt;I30,J30&gt;J26),"Er","")</f>
      </c>
      <c r="Y30" s="55">
        <f>IF(K30&gt;K26,"Er","")</f>
      </c>
      <c r="Z30" s="55">
        <f>IF(OR(L30&gt;K30,L30&gt;L26),"Er","")</f>
      </c>
      <c r="AA30" s="55">
        <f>IF(OR(P30&gt;D30,P30&gt;P26,P30&lt;Q30),"Er","")</f>
      </c>
      <c r="AB30" s="55">
        <f>IF(OR(Q30&gt;P30,Q30&gt;E30,Q30&gt;Q26),"Er","")</f>
      </c>
    </row>
    <row r="31" spans="2:28" ht="15.75">
      <c r="B31" s="232">
        <v>1218</v>
      </c>
      <c r="C31" s="101" t="s">
        <v>209</v>
      </c>
      <c r="D31" s="135">
        <f t="shared" si="16"/>
        <v>0</v>
      </c>
      <c r="E31" s="135">
        <f t="shared" si="16"/>
        <v>0</v>
      </c>
      <c r="F31" s="70">
        <v>5</v>
      </c>
      <c r="G31" s="113"/>
      <c r="H31" s="113"/>
      <c r="I31" s="113"/>
      <c r="J31" s="113"/>
      <c r="K31" s="113"/>
      <c r="L31" s="113"/>
      <c r="M31" s="110">
        <v>5</v>
      </c>
      <c r="N31" s="106">
        <f>IF(SUM(D31)&lt;&gt;0,SUM(D31),"")</f>
      </c>
      <c r="O31" s="106">
        <f>IF(SUM(E31)&lt;&gt;0,SUM(E31),"")</f>
      </c>
      <c r="P31" s="113"/>
      <c r="Q31" s="114"/>
      <c r="R31" s="1"/>
      <c r="S31" s="55">
        <f>IF(OR(D31&lt;E31,D31&lt;P31),"Er","")</f>
      </c>
      <c r="T31" s="55">
        <f>IF(E31&gt;D31,"Er","")</f>
      </c>
      <c r="U31" s="55">
        <f>IF(G31&gt;G26,"Er","")</f>
      </c>
      <c r="V31" s="55">
        <f>IF(OR(H31&gt;H26,H31&gt;G31),"Er","")</f>
      </c>
      <c r="W31" s="55">
        <f>IF(I31&gt;I26,"Er","")</f>
      </c>
      <c r="X31" s="55">
        <f>IF(OR(J31&gt;I31,J31&gt;J26),"Er","")</f>
      </c>
      <c r="Y31" s="55">
        <f>IF(K31&gt;K26,"Er","")</f>
      </c>
      <c r="Z31" s="55">
        <f>IF(OR(L31&gt;K31,L31&gt;L26),"Er","")</f>
      </c>
      <c r="AA31" s="55">
        <f>IF(OR(P31&gt;D31,P31&gt;P26,P31&lt;Q31),"Er","")</f>
      </c>
      <c r="AB31" s="55">
        <f>IF(OR(Q31&gt;P31,Q31&gt;E31,Q31&gt;Q26),"Er","")</f>
      </c>
    </row>
    <row r="32" spans="2:28" ht="15.75">
      <c r="B32" s="232">
        <v>1219</v>
      </c>
      <c r="C32" s="127" t="s">
        <v>97</v>
      </c>
      <c r="D32" s="128">
        <f>SUM(D33:D37)</f>
        <v>0</v>
      </c>
      <c r="E32" s="128">
        <f>SUM(E33:E37)</f>
        <v>0</v>
      </c>
      <c r="F32" s="129" t="s">
        <v>166</v>
      </c>
      <c r="G32" s="124">
        <f aca="true" t="shared" si="17" ref="G32:L32">SUM(G33:G37)</f>
        <v>0</v>
      </c>
      <c r="H32" s="124">
        <f t="shared" si="17"/>
        <v>0</v>
      </c>
      <c r="I32" s="124">
        <f t="shared" si="17"/>
        <v>0</v>
      </c>
      <c r="J32" s="124">
        <f t="shared" si="17"/>
        <v>0</v>
      </c>
      <c r="K32" s="125">
        <f t="shared" si="17"/>
        <v>0</v>
      </c>
      <c r="L32" s="125">
        <f t="shared" si="17"/>
        <v>0</v>
      </c>
      <c r="M32" s="129" t="s">
        <v>166</v>
      </c>
      <c r="N32" s="132">
        <f t="shared" si="5"/>
      </c>
      <c r="O32" s="132">
        <f t="shared" si="6"/>
      </c>
      <c r="P32" s="124">
        <f>SUM(P33:P37)</f>
        <v>0</v>
      </c>
      <c r="Q32" s="126">
        <f>SUM(Q33:Q37)</f>
        <v>0</v>
      </c>
      <c r="S32" s="55">
        <f t="shared" si="13"/>
      </c>
      <c r="T32" s="55">
        <f t="shared" si="14"/>
      </c>
      <c r="U32" s="55">
        <f>IF(G32&lt;H32,"Er","")</f>
      </c>
      <c r="V32" s="55">
        <f>IF(H32&gt;G32,"Er","")</f>
      </c>
      <c r="W32" s="55">
        <f>IF(I32&lt;J32,"Er","")</f>
      </c>
      <c r="X32" s="55">
        <f>IF(J32&gt;I32,"Er","")</f>
      </c>
      <c r="Y32" s="55">
        <f>IF(K32&lt;L32,"Er","")</f>
      </c>
      <c r="Z32" s="55">
        <f>IF(L32&gt;K32,"Er","")</f>
      </c>
      <c r="AA32" s="55">
        <f>IF(OR(P32&gt;D32,P32&lt;Q32),"Er","")</f>
      </c>
      <c r="AB32" s="55">
        <f>IF(OR(Q32&gt;P32,Q32&gt;E32),"Er","")</f>
      </c>
    </row>
    <row r="33" spans="2:28" ht="15.75">
      <c r="B33" s="232">
        <v>1220</v>
      </c>
      <c r="C33" s="98" t="s">
        <v>90</v>
      </c>
      <c r="D33" s="133">
        <f aca="true" t="shared" si="18" ref="D33:E37">SUM(G33,I33,K33)</f>
        <v>0</v>
      </c>
      <c r="E33" s="133">
        <f t="shared" si="18"/>
        <v>0</v>
      </c>
      <c r="F33" s="68">
        <v>1</v>
      </c>
      <c r="G33" s="115"/>
      <c r="H33" s="115"/>
      <c r="I33" s="115"/>
      <c r="J33" s="115"/>
      <c r="K33" s="115"/>
      <c r="L33" s="115"/>
      <c r="M33" s="107">
        <v>1</v>
      </c>
      <c r="N33" s="106">
        <f t="shared" si="5"/>
      </c>
      <c r="O33" s="106">
        <f t="shared" si="6"/>
      </c>
      <c r="P33" s="115"/>
      <c r="Q33" s="116"/>
      <c r="R33" s="1"/>
      <c r="S33" s="55">
        <f t="shared" si="13"/>
      </c>
      <c r="T33" s="55">
        <f t="shared" si="14"/>
      </c>
      <c r="U33" s="55">
        <f>IF(G33&gt;G32,"Er","")</f>
      </c>
      <c r="V33" s="55">
        <f>IF(OR(H33&gt;H32,H33&gt;G33),"Er","")</f>
      </c>
      <c r="W33" s="55">
        <f>IF(I33&gt;I32,"Er","")</f>
      </c>
      <c r="X33" s="55">
        <f>IF(OR(J33&gt;I33,J33&gt;J32),"Er","")</f>
      </c>
      <c r="Y33" s="55">
        <f>IF(K33&gt;K32,"Er","")</f>
      </c>
      <c r="Z33" s="55">
        <f>IF(OR(L33&gt;K33,L33&gt;L32),"Er","")</f>
      </c>
      <c r="AA33" s="55">
        <f>IF(OR(P33&gt;D33,P33&gt;P32,P33&lt;Q33),"Er","")</f>
      </c>
      <c r="AB33" s="55">
        <f>IF(OR(Q33&gt;P33,Q33&gt;E33,Q33&gt;Q32),"Er","")</f>
      </c>
    </row>
    <row r="34" spans="2:28" ht="15.75">
      <c r="B34" s="232">
        <v>1221</v>
      </c>
      <c r="C34" s="99" t="s">
        <v>91</v>
      </c>
      <c r="D34" s="134">
        <f t="shared" si="18"/>
        <v>0</v>
      </c>
      <c r="E34" s="134">
        <f t="shared" si="18"/>
        <v>0</v>
      </c>
      <c r="F34" s="69">
        <v>2</v>
      </c>
      <c r="G34" s="106"/>
      <c r="H34" s="106"/>
      <c r="I34" s="106"/>
      <c r="J34" s="106"/>
      <c r="K34" s="106"/>
      <c r="L34" s="106"/>
      <c r="M34" s="109">
        <v>2</v>
      </c>
      <c r="N34" s="106">
        <f t="shared" si="5"/>
      </c>
      <c r="O34" s="106">
        <f t="shared" si="6"/>
      </c>
      <c r="P34" s="106"/>
      <c r="Q34" s="108"/>
      <c r="R34" s="1"/>
      <c r="S34" s="55">
        <f t="shared" si="13"/>
      </c>
      <c r="T34" s="55">
        <f t="shared" si="14"/>
      </c>
      <c r="U34" s="55">
        <f>IF(G34&gt;G32,"Er","")</f>
      </c>
      <c r="V34" s="55">
        <f>IF(OR(H34&gt;H32,H34&gt;G34),"Er","")</f>
      </c>
      <c r="W34" s="55">
        <f>IF(I34&gt;I32,"Er","")</f>
      </c>
      <c r="X34" s="55">
        <f>IF(OR(J34&gt;I34,J34&gt;J32),"Er","")</f>
      </c>
      <c r="Y34" s="55">
        <f>IF(K34&gt;K32,"Er","")</f>
      </c>
      <c r="Z34" s="55">
        <f>IF(OR(L34&gt;K34,L34&gt;L32),"Er","")</f>
      </c>
      <c r="AA34" s="55">
        <f>IF(OR(P34&gt;D34,P34&gt;P32,P34&lt;Q34),"Er","")</f>
      </c>
      <c r="AB34" s="55">
        <f>IF(OR(Q34&gt;P34,Q34&gt;E34,Q34&gt;Q32),"Er","")</f>
      </c>
    </row>
    <row r="35" spans="2:28" ht="15.75">
      <c r="B35" s="232">
        <v>1222</v>
      </c>
      <c r="C35" s="99" t="s">
        <v>92</v>
      </c>
      <c r="D35" s="134">
        <f t="shared" si="18"/>
        <v>0</v>
      </c>
      <c r="E35" s="134">
        <f t="shared" si="18"/>
        <v>0</v>
      </c>
      <c r="F35" s="70">
        <v>3</v>
      </c>
      <c r="G35" s="106"/>
      <c r="H35" s="106"/>
      <c r="I35" s="106"/>
      <c r="J35" s="106"/>
      <c r="K35" s="106"/>
      <c r="L35" s="106"/>
      <c r="M35" s="110">
        <v>3</v>
      </c>
      <c r="N35" s="106">
        <f t="shared" si="5"/>
      </c>
      <c r="O35" s="106">
        <f t="shared" si="6"/>
      </c>
      <c r="P35" s="106"/>
      <c r="Q35" s="108"/>
      <c r="R35" s="1"/>
      <c r="S35" s="55">
        <f t="shared" si="13"/>
      </c>
      <c r="T35" s="55">
        <f t="shared" si="14"/>
      </c>
      <c r="U35" s="55">
        <f>IF(G35&gt;G32,"Er","")</f>
      </c>
      <c r="V35" s="55">
        <f>IF(OR(H35&gt;H32,H35&gt;G35),"Er","")</f>
      </c>
      <c r="W35" s="55">
        <f>IF(I35&gt;I32,"Er","")</f>
      </c>
      <c r="X35" s="55">
        <f>IF(OR(J35&gt;I35,J35&gt;J32),"Er","")</f>
      </c>
      <c r="Y35" s="55">
        <f>IF(K35&gt;K32,"Er","")</f>
      </c>
      <c r="Z35" s="55">
        <f>IF(OR(L35&gt;K35,L35&gt;L32),"Er","")</f>
      </c>
      <c r="AA35" s="55">
        <f>IF(OR(P35&gt;D35,P35&gt;P32,P35&lt;Q35),"Er","")</f>
      </c>
      <c r="AB35" s="55">
        <f>IF(OR(Q35&gt;P35,Q35&gt;E35,Q35&gt;Q32),"Er","")</f>
      </c>
    </row>
    <row r="36" spans="2:28" ht="15.75">
      <c r="B36" s="232">
        <v>1223</v>
      </c>
      <c r="C36" s="100" t="s">
        <v>93</v>
      </c>
      <c r="D36" s="134">
        <f t="shared" si="18"/>
        <v>0</v>
      </c>
      <c r="E36" s="134">
        <f t="shared" si="18"/>
        <v>0</v>
      </c>
      <c r="F36" s="70">
        <v>4</v>
      </c>
      <c r="G36" s="111"/>
      <c r="H36" s="111"/>
      <c r="I36" s="111"/>
      <c r="J36" s="111"/>
      <c r="K36" s="111"/>
      <c r="L36" s="111"/>
      <c r="M36" s="110">
        <v>4</v>
      </c>
      <c r="N36" s="106">
        <f t="shared" si="5"/>
      </c>
      <c r="O36" s="106">
        <f t="shared" si="6"/>
      </c>
      <c r="P36" s="111"/>
      <c r="Q36" s="112"/>
      <c r="R36" s="1"/>
      <c r="S36" s="55">
        <f>IF(OR(D36&lt;E36,D36&lt;P36),"Er","")</f>
      </c>
      <c r="T36" s="55">
        <f>IF(E36&gt;D36,"Er","")</f>
      </c>
      <c r="U36" s="55">
        <f>IF(G36&gt;G32,"Er","")</f>
      </c>
      <c r="V36" s="55">
        <f>IF(OR(H36&gt;H32,H36&gt;G36),"Er","")</f>
      </c>
      <c r="W36" s="55">
        <f>IF(I36&gt;I32,"Er","")</f>
      </c>
      <c r="X36" s="55">
        <f>IF(OR(J36&gt;I36,J36&gt;J32),"Er","")</f>
      </c>
      <c r="Y36" s="55">
        <f>IF(K36&gt;K32,"Er","")</f>
      </c>
      <c r="Z36" s="55">
        <f>IF(OR(L36&gt;K36,L36&gt;L32),"Er","")</f>
      </c>
      <c r="AA36" s="55">
        <f>IF(OR(P36&gt;D36,P36&gt;P32,P36&lt;Q36),"Er","")</f>
      </c>
      <c r="AB36" s="55">
        <f>IF(OR(Q36&gt;P36,Q36&gt;E36,Q36&gt;Q32),"Er","")</f>
      </c>
    </row>
    <row r="37" spans="2:28" ht="16.5" thickBot="1">
      <c r="B37" s="232">
        <v>1224</v>
      </c>
      <c r="C37" s="104" t="s">
        <v>209</v>
      </c>
      <c r="D37" s="136">
        <f t="shared" si="18"/>
        <v>0</v>
      </c>
      <c r="E37" s="136">
        <f t="shared" si="18"/>
        <v>0</v>
      </c>
      <c r="F37" s="70">
        <v>5</v>
      </c>
      <c r="G37" s="117"/>
      <c r="H37" s="117"/>
      <c r="I37" s="117"/>
      <c r="J37" s="117"/>
      <c r="K37" s="117"/>
      <c r="L37" s="117"/>
      <c r="M37" s="110">
        <v>5</v>
      </c>
      <c r="N37" s="106">
        <f t="shared" si="5"/>
      </c>
      <c r="O37" s="106">
        <f t="shared" si="6"/>
      </c>
      <c r="P37" s="117"/>
      <c r="Q37" s="118"/>
      <c r="R37" s="1"/>
      <c r="S37" s="55">
        <f>IF(OR(D37&lt;E37,D37&lt;P37),"Er","")</f>
      </c>
      <c r="T37" s="55">
        <f>IF(E37&gt;D37,"Er","")</f>
      </c>
      <c r="U37" s="55">
        <f>IF(G37&gt;G32,"Er","")</f>
      </c>
      <c r="V37" s="55">
        <f>IF(OR(H37&gt;H32,H37&gt;G37),"Er","")</f>
      </c>
      <c r="W37" s="55">
        <f>IF(I37&gt;I32,"Er","")</f>
      </c>
      <c r="X37" s="55">
        <f>IF(OR(J37&gt;I37,J37&gt;J32),"Er","")</f>
      </c>
      <c r="Y37" s="55">
        <f>IF(K37&gt;K32,"Er","")</f>
      </c>
      <c r="Z37" s="55">
        <f>IF(OR(L37&gt;K37,L37&gt;L32),"Er","")</f>
      </c>
      <c r="AA37" s="55">
        <f>IF(OR(P37&gt;D37,P37&gt;P32,P37&lt;Q37),"Er","")</f>
      </c>
      <c r="AB37" s="55">
        <f>IF(OR(Q37&gt;P37,Q37&gt;E37,Q37&gt;Q32),"Er","")</f>
      </c>
    </row>
    <row r="38" ht="14.25" customHeight="1">
      <c r="C38" s="47"/>
    </row>
    <row r="39" spans="3:7" ht="16.5" thickBot="1">
      <c r="C39" s="78" t="s">
        <v>213</v>
      </c>
      <c r="G39" s="79"/>
    </row>
    <row r="40" spans="3:8" ht="15.75">
      <c r="C40" s="655" t="s">
        <v>214</v>
      </c>
      <c r="D40" s="657" t="s">
        <v>19</v>
      </c>
      <c r="E40" s="659" t="s">
        <v>33</v>
      </c>
      <c r="F40" s="137"/>
      <c r="G40" s="661" t="s">
        <v>87</v>
      </c>
      <c r="H40" s="662"/>
    </row>
    <row r="41" spans="3:8" ht="41.25" customHeight="1">
      <c r="C41" s="656"/>
      <c r="D41" s="658"/>
      <c r="E41" s="660"/>
      <c r="F41" s="138"/>
      <c r="G41" s="139" t="s">
        <v>31</v>
      </c>
      <c r="H41" s="140" t="s">
        <v>32</v>
      </c>
    </row>
    <row r="42" spans="3:22" ht="15.75">
      <c r="C42" s="105" t="s">
        <v>19</v>
      </c>
      <c r="D42" s="119"/>
      <c r="E42" s="115"/>
      <c r="F42" s="120">
        <v>1</v>
      </c>
      <c r="G42" s="115"/>
      <c r="H42" s="121"/>
      <c r="I42" s="81"/>
      <c r="S42" s="55">
        <f>IF(D42&gt;D5,"Er","")</f>
      </c>
      <c r="T42" s="55">
        <f>IF(E42&gt;D42,"Er","")</f>
      </c>
      <c r="U42" s="55">
        <f>IF(OR(G42&gt;D42,G42&lt;H42),"Er","")</f>
      </c>
      <c r="V42" s="55">
        <f>IF(OR(H42&gt;G42,H42&gt;E42),"Er","")</f>
      </c>
    </row>
    <row r="43" spans="3:22" ht="15.75">
      <c r="C43" s="221" t="s">
        <v>216</v>
      </c>
      <c r="D43" s="222"/>
      <c r="E43" s="122"/>
      <c r="F43" s="223">
        <v>2</v>
      </c>
      <c r="G43" s="122"/>
      <c r="H43" s="224"/>
      <c r="I43" s="81"/>
      <c r="S43" s="55">
        <f>IF(D43&gt;D7,"Er","")</f>
      </c>
      <c r="T43" s="55">
        <f>IF(E43&gt;D43,"Er","")</f>
      </c>
      <c r="U43" s="55">
        <f>IF(OR(G43&gt;D43,G43&lt;H43),"Er","")</f>
      </c>
      <c r="V43" s="55">
        <f>IF(OR(H43&gt;G43,H43&gt;E43),"Er","")</f>
      </c>
    </row>
    <row r="44" spans="3:22" ht="16.5" thickBot="1">
      <c r="C44" s="225" t="s">
        <v>217</v>
      </c>
      <c r="D44" s="226"/>
      <c r="E44" s="117"/>
      <c r="F44" s="227">
        <v>3</v>
      </c>
      <c r="G44" s="117"/>
      <c r="H44" s="228"/>
      <c r="I44" s="81"/>
      <c r="S44" s="55">
        <f>IF(D44&gt;D42,"Er","")</f>
      </c>
      <c r="T44" s="55">
        <f>IF(E44&gt;D44,"Er","")</f>
      </c>
      <c r="U44" s="55">
        <f>IF(OR(G44&gt;D44,G44&lt;H44),"Er","")</f>
      </c>
      <c r="V44" s="55">
        <f>IF(OR(H44&gt;G44,H44&gt;E44),"Er","")</f>
      </c>
    </row>
    <row r="45" ht="15.75">
      <c r="H45" s="80"/>
    </row>
    <row r="46" ht="15.75"/>
  </sheetData>
  <sheetProtection/>
  <mergeCells count="14">
    <mergeCell ref="P2:Q2"/>
    <mergeCell ref="G3:H3"/>
    <mergeCell ref="P3:P4"/>
    <mergeCell ref="Q3:Q4"/>
    <mergeCell ref="I3:J3"/>
    <mergeCell ref="K3:L3"/>
    <mergeCell ref="C40:C41"/>
    <mergeCell ref="D40:D41"/>
    <mergeCell ref="E40:E41"/>
    <mergeCell ref="G40:H40"/>
    <mergeCell ref="C2:C4"/>
    <mergeCell ref="G2:L2"/>
    <mergeCell ref="D2:D4"/>
    <mergeCell ref="E2:E4"/>
  </mergeCells>
  <dataValidations count="8">
    <dataValidation allowBlank="1" showInputMessage="1" showErrorMessage="1" errorTitle="Lçi nhËp d÷ liÖu" error="ChØ nhËp d÷ liÖu kiÓu sè, kh«ng nhËp ch÷." sqref="D8:E12 D20:E24 G32:L32 P32:Q32 D14:E18 M26:M37 D33:E37 D27:E31 M7:M24 F7:F24 F26:F37"/>
    <dataValidation allowBlank="1" showInputMessage="1" showErrorMessage="1" prompt="Đánh giá, xếp loại chuyên môn, nghiệp vụ theo quy chế của Bộ GD-ĐT" sqref="C19"/>
    <dataValidation allowBlank="1" showInputMessage="1" showErrorMessage="1" prompt="Đánh giá về phẩm chất chính trị, đạo đức, lối sống theo quy chế của Bộ Nội vụ (06/2006/QĐ-BNV)" sqref="C13"/>
    <dataValidation allowBlank="1" showInputMessage="1" errorTitle="Lçi nhËp d÷ liÖu" error="ChØ nhËp d÷ liÖu kiÓu sè, kh«ng nhËp ch÷." sqref="P13:Q13 P26:Q26 D32:E32 D26:E26 D13:E13 D19:E19 G19:L19 G26:L26 G13:L13 P19:Q19"/>
    <dataValidation allowBlank="1" showInputMessage="1" showErrorMessage="1" prompt="Đánh giá xếp loại theo quy chế của Bộ Nội vụ (06/2006/QĐ-BNV)" sqref="C7"/>
    <dataValidation allowBlank="1" showInputMessage="1" showErrorMessage="1" prompt="Đánh giá xếp loại theo quy chế 11/1998/QĐ-TCCP-CCVC của Ban tổ chức cán bộ chính phủ." sqref="C32 C26"/>
    <dataValidation type="whole" allowBlank="1" showErrorMessage="1" errorTitle="Lỗi nhập dữ liệu" error="Chỉ nhập số tối đa 300" sqref="G27:L31 G14:L18 P33:Q37 N26:O37 G20:L24 P8:Q12 G8:L12 P14:Q18 G33:L37 P27:Q31 N8:O24 P20:Q24">
      <formula1>0</formula1>
      <formula2>300</formula2>
    </dataValidation>
    <dataValidation allowBlank="1" sqref="F5:F6 M5:M6 N5:Q7 G5:L7 D5:E7 D25:Q25"/>
  </dataValidations>
  <printOptions/>
  <pageMargins left="0.7480314960629921" right="0.2362204724409449" top="0.5118110236220472" bottom="0.5118110236220472" header="0" footer="0.2362204724409449"/>
  <pageSetup horizontalDpi="600" verticalDpi="600" orientation="portrait" paperSize="9" scale="80" r:id="rId3"/>
  <headerFooter alignWithMargins="0">
    <oddFooter>&amp;L&amp;"Times New Roman,Regular"&amp;10Phiên bản 4.0.1&amp;C&amp;"Times New Roman,Regular"&amp;10Cuối năm&amp;R&amp;"Times New Roman,Regular"&amp;10&amp;A.&amp;P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selection activeCell="F4" sqref="F4"/>
    </sheetView>
  </sheetViews>
  <sheetFormatPr defaultColWidth="8.796875" defaultRowHeight="15"/>
  <cols>
    <col min="1" max="1" width="42.796875" style="0" customWidth="1"/>
    <col min="2" max="2" width="12.59765625" style="0" customWidth="1"/>
    <col min="3" max="5" width="10.59765625" style="0" customWidth="1"/>
    <col min="6" max="8" width="8.59765625" style="0" customWidth="1"/>
    <col min="9" max="9" width="1.69921875" style="0" customWidth="1"/>
    <col min="10" max="23" width="2.59765625" style="0" customWidth="1"/>
  </cols>
  <sheetData>
    <row r="1" spans="1:16" ht="15">
      <c r="A1" s="640" t="s">
        <v>388</v>
      </c>
      <c r="B1" s="678" t="s">
        <v>19</v>
      </c>
      <c r="C1" s="680" t="s">
        <v>0</v>
      </c>
      <c r="D1" s="681"/>
      <c r="E1" s="682"/>
      <c r="F1" s="649" t="s">
        <v>87</v>
      </c>
      <c r="G1" s="649"/>
      <c r="H1" s="650"/>
      <c r="I1" s="79"/>
      <c r="J1" s="1"/>
      <c r="K1" s="1"/>
      <c r="L1" s="1"/>
      <c r="M1" s="1"/>
      <c r="N1" s="1"/>
      <c r="O1" s="1"/>
      <c r="P1" s="1"/>
    </row>
    <row r="2" spans="1:16" ht="15.75" customHeight="1">
      <c r="A2" s="641"/>
      <c r="B2" s="679"/>
      <c r="C2" s="437" t="s">
        <v>27</v>
      </c>
      <c r="D2" s="437" t="s">
        <v>28</v>
      </c>
      <c r="E2" s="437" t="s">
        <v>29</v>
      </c>
      <c r="F2" s="45" t="s">
        <v>33</v>
      </c>
      <c r="G2" s="45" t="s">
        <v>31</v>
      </c>
      <c r="H2" s="309" t="s">
        <v>389</v>
      </c>
      <c r="I2" s="1"/>
      <c r="J2" s="10"/>
      <c r="K2" s="10"/>
      <c r="L2" s="10"/>
      <c r="M2" s="10"/>
      <c r="N2" s="10"/>
      <c r="O2" s="10"/>
      <c r="P2" s="10"/>
    </row>
    <row r="3" spans="1:16" ht="15.75" customHeight="1">
      <c r="A3" s="438" t="s">
        <v>390</v>
      </c>
      <c r="B3" s="197">
        <f>SUM(C3:E3)</f>
        <v>0</v>
      </c>
      <c r="C3" s="439"/>
      <c r="D3" s="439"/>
      <c r="E3" s="439"/>
      <c r="F3" s="440"/>
      <c r="G3" s="440"/>
      <c r="H3" s="441"/>
      <c r="I3" s="442"/>
      <c r="J3" s="55">
        <f aca="true" t="shared" si="0" ref="J3:J25">IF(OR(B3&lt;F3,B3&lt;G3,B3&lt;H3),"Er","")</f>
      </c>
      <c r="K3" s="55">
        <f>IF(OR(C3&gt;B3),"Er","")</f>
      </c>
      <c r="L3" s="55">
        <f>IF(OR(D3&gt;B3),"Er","")</f>
      </c>
      <c r="M3" s="55">
        <f>IF(OR(E3&gt;B3),"Er","")</f>
      </c>
      <c r="N3" s="55">
        <f>IF(OR(F3&gt;B3),"Er","")</f>
      </c>
      <c r="O3" s="55">
        <f>IF(OR(G3&gt;B3),"Er","")</f>
      </c>
      <c r="P3" s="55">
        <f>IF(OR(H3&gt;B3,H3&gt;F3,H3&gt;G3),"Er","")</f>
      </c>
    </row>
    <row r="4" spans="1:16" ht="30" customHeight="1">
      <c r="A4" s="308" t="s">
        <v>391</v>
      </c>
      <c r="B4" s="197">
        <f>SUM(C4:E4)</f>
        <v>0</v>
      </c>
      <c r="C4" s="197">
        <f aca="true" t="shared" si="1" ref="C4:H4">SUM(C5:C15)</f>
        <v>0</v>
      </c>
      <c r="D4" s="197">
        <f t="shared" si="1"/>
        <v>0</v>
      </c>
      <c r="E4" s="201">
        <f t="shared" si="1"/>
        <v>0</v>
      </c>
      <c r="F4" s="443">
        <f t="shared" si="1"/>
        <v>0</v>
      </c>
      <c r="G4" s="443">
        <f t="shared" si="1"/>
        <v>0</v>
      </c>
      <c r="H4" s="444">
        <f t="shared" si="1"/>
        <v>0</v>
      </c>
      <c r="I4" s="10"/>
      <c r="J4" s="55"/>
      <c r="K4" s="55"/>
      <c r="L4" s="55"/>
      <c r="M4" s="55"/>
      <c r="N4" s="55"/>
      <c r="O4" s="55"/>
      <c r="P4" s="55"/>
    </row>
    <row r="5" spans="1:16" ht="15">
      <c r="A5" s="445" t="s">
        <v>392</v>
      </c>
      <c r="B5" s="446">
        <f>SUM(C5:E5)</f>
        <v>0</v>
      </c>
      <c r="C5" s="212"/>
      <c r="D5" s="212"/>
      <c r="E5" s="212"/>
      <c r="F5" s="217"/>
      <c r="G5" s="217"/>
      <c r="H5" s="213"/>
      <c r="I5" s="10"/>
      <c r="J5" s="55">
        <f t="shared" si="0"/>
      </c>
      <c r="K5" s="55"/>
      <c r="L5" s="55"/>
      <c r="M5" s="55"/>
      <c r="N5" s="55">
        <f aca="true" t="shared" si="2" ref="N5:N14">IF(F5&gt;B5,"Er","")</f>
      </c>
      <c r="O5" s="55">
        <f aca="true" t="shared" si="3" ref="O5:O14">IF(G5&gt;B5,"Er","")</f>
      </c>
      <c r="P5" s="55">
        <f aca="true" t="shared" si="4" ref="P5:P14">IF(OR(H5&gt;B5,H5&gt;F5,H5&gt;G5),"Er","")</f>
      </c>
    </row>
    <row r="6" spans="1:16" ht="15">
      <c r="A6" s="445" t="s">
        <v>393</v>
      </c>
      <c r="B6" s="447">
        <f>SUM(C6:E6)</f>
        <v>0</v>
      </c>
      <c r="C6" s="212"/>
      <c r="D6" s="212"/>
      <c r="E6" s="212"/>
      <c r="F6" s="217"/>
      <c r="G6" s="217"/>
      <c r="H6" s="213"/>
      <c r="I6" s="10"/>
      <c r="J6" s="55">
        <f t="shared" si="0"/>
      </c>
      <c r="K6" s="55"/>
      <c r="L6" s="55"/>
      <c r="M6" s="55"/>
      <c r="N6" s="55">
        <f t="shared" si="2"/>
      </c>
      <c r="O6" s="55">
        <f t="shared" si="3"/>
      </c>
      <c r="P6" s="55">
        <f t="shared" si="4"/>
      </c>
    </row>
    <row r="7" spans="1:16" ht="15">
      <c r="A7" s="445" t="s">
        <v>394</v>
      </c>
      <c r="B7" s="447">
        <f aca="true" t="shared" si="5" ref="B7:B14">SUM(C7:E7)</f>
        <v>0</v>
      </c>
      <c r="C7" s="212"/>
      <c r="D7" s="212"/>
      <c r="E7" s="212"/>
      <c r="F7" s="217"/>
      <c r="G7" s="217"/>
      <c r="H7" s="213"/>
      <c r="I7" s="10"/>
      <c r="J7" s="55">
        <f t="shared" si="0"/>
      </c>
      <c r="K7" s="55"/>
      <c r="L7" s="55"/>
      <c r="M7" s="55"/>
      <c r="N7" s="55">
        <f t="shared" si="2"/>
      </c>
      <c r="O7" s="55">
        <f t="shared" si="3"/>
      </c>
      <c r="P7" s="55">
        <f t="shared" si="4"/>
      </c>
    </row>
    <row r="8" spans="1:16" ht="46.5">
      <c r="A8" s="448" t="s">
        <v>395</v>
      </c>
      <c r="B8" s="447">
        <f t="shared" si="5"/>
        <v>0</v>
      </c>
      <c r="C8" s="212"/>
      <c r="D8" s="212"/>
      <c r="E8" s="212"/>
      <c r="F8" s="217"/>
      <c r="G8" s="217"/>
      <c r="H8" s="213"/>
      <c r="I8" s="10"/>
      <c r="J8" s="55">
        <f t="shared" si="0"/>
      </c>
      <c r="K8" s="55"/>
      <c r="L8" s="55"/>
      <c r="M8" s="55"/>
      <c r="N8" s="55">
        <f t="shared" si="2"/>
      </c>
      <c r="O8" s="55">
        <f t="shared" si="3"/>
      </c>
      <c r="P8" s="55">
        <f t="shared" si="4"/>
      </c>
    </row>
    <row r="9" spans="1:16" ht="15">
      <c r="A9" s="445" t="s">
        <v>396</v>
      </c>
      <c r="B9" s="447">
        <f t="shared" si="5"/>
        <v>0</v>
      </c>
      <c r="C9" s="212"/>
      <c r="D9" s="212"/>
      <c r="E9" s="212"/>
      <c r="F9" s="217"/>
      <c r="G9" s="217"/>
      <c r="H9" s="213"/>
      <c r="I9" s="10"/>
      <c r="J9" s="55">
        <f t="shared" si="0"/>
      </c>
      <c r="K9" s="55"/>
      <c r="L9" s="55"/>
      <c r="M9" s="55"/>
      <c r="N9" s="55">
        <f t="shared" si="2"/>
      </c>
      <c r="O9" s="55">
        <f t="shared" si="3"/>
      </c>
      <c r="P9" s="55">
        <f t="shared" si="4"/>
      </c>
    </row>
    <row r="10" spans="1:16" ht="30.75">
      <c r="A10" s="448" t="s">
        <v>397</v>
      </c>
      <c r="B10" s="447">
        <f t="shared" si="5"/>
        <v>0</v>
      </c>
      <c r="C10" s="212"/>
      <c r="D10" s="212"/>
      <c r="E10" s="212"/>
      <c r="F10" s="217"/>
      <c r="G10" s="217"/>
      <c r="H10" s="213"/>
      <c r="I10" s="10"/>
      <c r="J10" s="55">
        <f t="shared" si="0"/>
      </c>
      <c r="K10" s="55"/>
      <c r="L10" s="55"/>
      <c r="M10" s="55"/>
      <c r="N10" s="55">
        <f t="shared" si="2"/>
      </c>
      <c r="O10" s="55">
        <f t="shared" si="3"/>
      </c>
      <c r="P10" s="55">
        <f t="shared" si="4"/>
      </c>
    </row>
    <row r="11" spans="1:16" ht="15">
      <c r="A11" s="445" t="s">
        <v>398</v>
      </c>
      <c r="B11" s="447">
        <f t="shared" si="5"/>
        <v>0</v>
      </c>
      <c r="C11" s="212"/>
      <c r="D11" s="212"/>
      <c r="E11" s="212"/>
      <c r="F11" s="217"/>
      <c r="G11" s="217"/>
      <c r="H11" s="213"/>
      <c r="I11" s="10"/>
      <c r="J11" s="55">
        <f t="shared" si="0"/>
      </c>
      <c r="K11" s="55"/>
      <c r="L11" s="55"/>
      <c r="M11" s="55"/>
      <c r="N11" s="55">
        <f t="shared" si="2"/>
      </c>
      <c r="O11" s="55">
        <f t="shared" si="3"/>
      </c>
      <c r="P11" s="55">
        <f t="shared" si="4"/>
      </c>
    </row>
    <row r="12" spans="1:16" ht="30.75">
      <c r="A12" s="448" t="s">
        <v>399</v>
      </c>
      <c r="B12" s="447">
        <f t="shared" si="5"/>
        <v>0</v>
      </c>
      <c r="C12" s="212"/>
      <c r="D12" s="212"/>
      <c r="E12" s="212"/>
      <c r="F12" s="217"/>
      <c r="G12" s="217"/>
      <c r="H12" s="213"/>
      <c r="I12" s="10"/>
      <c r="J12" s="55">
        <f t="shared" si="0"/>
      </c>
      <c r="K12" s="55"/>
      <c r="L12" s="55"/>
      <c r="M12" s="55"/>
      <c r="N12" s="55">
        <f t="shared" si="2"/>
      </c>
      <c r="O12" s="55">
        <f t="shared" si="3"/>
      </c>
      <c r="P12" s="55">
        <f t="shared" si="4"/>
      </c>
    </row>
    <row r="13" spans="1:16" ht="30.75">
      <c r="A13" s="449" t="s">
        <v>400</v>
      </c>
      <c r="B13" s="447">
        <f t="shared" si="5"/>
        <v>0</v>
      </c>
      <c r="C13" s="212"/>
      <c r="D13" s="212"/>
      <c r="E13" s="212"/>
      <c r="F13" s="217"/>
      <c r="G13" s="217"/>
      <c r="H13" s="213"/>
      <c r="I13" s="450"/>
      <c r="J13" s="55">
        <f t="shared" si="0"/>
      </c>
      <c r="K13" s="55"/>
      <c r="L13" s="55"/>
      <c r="M13" s="55"/>
      <c r="N13" s="55">
        <f t="shared" si="2"/>
      </c>
      <c r="O13" s="55">
        <f t="shared" si="3"/>
      </c>
      <c r="P13" s="55">
        <f t="shared" si="4"/>
      </c>
    </row>
    <row r="14" spans="1:16" ht="30.75">
      <c r="A14" s="449" t="s">
        <v>401</v>
      </c>
      <c r="B14" s="447">
        <f t="shared" si="5"/>
        <v>0</v>
      </c>
      <c r="C14" s="212"/>
      <c r="D14" s="212"/>
      <c r="E14" s="212"/>
      <c r="F14" s="217"/>
      <c r="G14" s="217"/>
      <c r="H14" s="213"/>
      <c r="I14" s="450"/>
      <c r="J14" s="55">
        <f t="shared" si="0"/>
      </c>
      <c r="K14" s="55"/>
      <c r="L14" s="55"/>
      <c r="M14" s="55"/>
      <c r="N14" s="55">
        <f t="shared" si="2"/>
      </c>
      <c r="O14" s="55">
        <f t="shared" si="3"/>
      </c>
      <c r="P14" s="55">
        <f t="shared" si="4"/>
      </c>
    </row>
    <row r="15" spans="1:16" ht="15.75" customHeight="1">
      <c r="A15" s="445" t="s">
        <v>402</v>
      </c>
      <c r="B15" s="447">
        <f>SUM(C15:E15)</f>
        <v>0</v>
      </c>
      <c r="C15" s="212"/>
      <c r="D15" s="212"/>
      <c r="E15" s="212"/>
      <c r="F15" s="217"/>
      <c r="G15" s="217"/>
      <c r="H15" s="213"/>
      <c r="I15" s="10"/>
      <c r="J15" s="55">
        <f t="shared" si="0"/>
      </c>
      <c r="K15" s="55"/>
      <c r="L15" s="55"/>
      <c r="M15" s="55"/>
      <c r="N15" s="55">
        <f>IF(F15&gt;B15,"Er","")</f>
      </c>
      <c r="O15" s="55">
        <f>IF(G15&gt;B15,"Er","")</f>
      </c>
      <c r="P15" s="55">
        <f>IF(OR(H15&gt;B15,H15&gt;F15,H15&gt;G15),"Er","")</f>
      </c>
    </row>
    <row r="16" spans="1:16" ht="15">
      <c r="A16" s="308" t="s">
        <v>403</v>
      </c>
      <c r="B16" s="197">
        <f>SUM(C16:E16)</f>
        <v>0</v>
      </c>
      <c r="C16" s="197">
        <f aca="true" t="shared" si="6" ref="C16:H16">SUM(C17:C20)</f>
        <v>0</v>
      </c>
      <c r="D16" s="197">
        <f t="shared" si="6"/>
        <v>0</v>
      </c>
      <c r="E16" s="197">
        <f t="shared" si="6"/>
        <v>0</v>
      </c>
      <c r="F16" s="443">
        <f t="shared" si="6"/>
        <v>0</v>
      </c>
      <c r="G16" s="443">
        <f t="shared" si="6"/>
        <v>0</v>
      </c>
      <c r="H16" s="444">
        <f t="shared" si="6"/>
        <v>0</v>
      </c>
      <c r="I16" s="442"/>
      <c r="J16" s="55"/>
      <c r="K16" s="55"/>
      <c r="L16" s="55"/>
      <c r="M16" s="55"/>
      <c r="N16" s="55"/>
      <c r="O16" s="55"/>
      <c r="P16" s="55"/>
    </row>
    <row r="17" spans="1:16" ht="46.5">
      <c r="A17" s="448" t="s">
        <v>404</v>
      </c>
      <c r="B17" s="446">
        <f>SUM(C17:E17)</f>
        <v>0</v>
      </c>
      <c r="C17" s="212"/>
      <c r="D17" s="212"/>
      <c r="E17" s="212"/>
      <c r="F17" s="217"/>
      <c r="G17" s="217"/>
      <c r="H17" s="213"/>
      <c r="I17" s="10"/>
      <c r="J17" s="55">
        <f t="shared" si="0"/>
      </c>
      <c r="K17" s="55"/>
      <c r="L17" s="55"/>
      <c r="M17" s="55"/>
      <c r="N17" s="55">
        <f>IF(F17&gt;B17,"Er","")</f>
      </c>
      <c r="O17" s="55">
        <f>IF(G17&gt;B17,"Er","")</f>
      </c>
      <c r="P17" s="55">
        <f>IF(OR(H17&gt;B17,H17&gt;F17,H17&gt;G17),"Er","")</f>
      </c>
    </row>
    <row r="18" spans="1:16" ht="46.5">
      <c r="A18" s="448" t="s">
        <v>405</v>
      </c>
      <c r="B18" s="447">
        <f>SUM(C18:E18)</f>
        <v>0</v>
      </c>
      <c r="C18" s="212"/>
      <c r="D18" s="212"/>
      <c r="E18" s="212"/>
      <c r="F18" s="217"/>
      <c r="G18" s="217"/>
      <c r="H18" s="213"/>
      <c r="I18" s="10"/>
      <c r="J18" s="55">
        <f t="shared" si="0"/>
      </c>
      <c r="K18" s="55"/>
      <c r="L18" s="55"/>
      <c r="M18" s="55"/>
      <c r="N18" s="55">
        <f>IF(F18&gt;B18,"Er","")</f>
      </c>
      <c r="O18" s="55">
        <f>IF(G18&gt;B18,"Er","")</f>
      </c>
      <c r="P18" s="55">
        <f>IF(OR(H18&gt;B18,H18&gt;F18,H18&gt;G18),"Er","")</f>
      </c>
    </row>
    <row r="19" spans="1:16" ht="30.75">
      <c r="A19" s="448" t="s">
        <v>406</v>
      </c>
      <c r="B19" s="447">
        <f>SUM(C19:E19)</f>
        <v>0</v>
      </c>
      <c r="C19" s="212"/>
      <c r="D19" s="212"/>
      <c r="E19" s="212"/>
      <c r="F19" s="217"/>
      <c r="G19" s="217"/>
      <c r="H19" s="213"/>
      <c r="I19" s="10"/>
      <c r="J19" s="55">
        <f t="shared" si="0"/>
      </c>
      <c r="K19" s="55"/>
      <c r="L19" s="55"/>
      <c r="M19" s="55"/>
      <c r="N19" s="55">
        <f>IF(F19&gt;B19,"Er","")</f>
      </c>
      <c r="O19" s="55">
        <f>IF(G19&gt;B19,"Er","")</f>
      </c>
      <c r="P19" s="55">
        <f>IF(OR(H19&gt;B19,H19&gt;F19,H19&gt;G19),"Er","")</f>
      </c>
    </row>
    <row r="20" spans="1:16" ht="15">
      <c r="A20" s="445" t="s">
        <v>402</v>
      </c>
      <c r="B20" s="447">
        <f aca="true" t="shared" si="7" ref="B20:B25">SUM(C20:E20)</f>
        <v>0</v>
      </c>
      <c r="C20" s="212"/>
      <c r="D20" s="212"/>
      <c r="E20" s="212"/>
      <c r="F20" s="217"/>
      <c r="G20" s="217"/>
      <c r="H20" s="213"/>
      <c r="I20" s="10"/>
      <c r="J20" s="55">
        <f t="shared" si="0"/>
      </c>
      <c r="K20" s="55"/>
      <c r="L20" s="55"/>
      <c r="M20" s="55"/>
      <c r="N20" s="55">
        <f>IF(F20&gt;B20,"Er","")</f>
      </c>
      <c r="O20" s="55">
        <f>IF(G20&gt;B20,"Er","")</f>
      </c>
      <c r="P20" s="55">
        <f>IF(OR(H20&gt;B20,H20&gt;F20,H20&gt;G20),"Er","")</f>
      </c>
    </row>
    <row r="21" spans="1:16" ht="15">
      <c r="A21" s="308" t="s">
        <v>407</v>
      </c>
      <c r="B21" s="201">
        <f t="shared" si="7"/>
        <v>0</v>
      </c>
      <c r="C21" s="201">
        <f aca="true" t="shared" si="8" ref="C21:H21">SUM(C22:C25)</f>
        <v>0</v>
      </c>
      <c r="D21" s="201">
        <f t="shared" si="8"/>
        <v>0</v>
      </c>
      <c r="E21" s="201">
        <f t="shared" si="8"/>
        <v>0</v>
      </c>
      <c r="F21" s="443">
        <f t="shared" si="8"/>
        <v>0</v>
      </c>
      <c r="G21" s="443">
        <f t="shared" si="8"/>
        <v>0</v>
      </c>
      <c r="H21" s="444">
        <f t="shared" si="8"/>
        <v>0</v>
      </c>
      <c r="I21" s="442"/>
      <c r="J21" s="55"/>
      <c r="K21" s="55"/>
      <c r="L21" s="55"/>
      <c r="M21" s="55"/>
      <c r="N21" s="55"/>
      <c r="O21" s="55"/>
      <c r="P21" s="55"/>
    </row>
    <row r="22" spans="1:16" ht="15">
      <c r="A22" s="445" t="s">
        <v>408</v>
      </c>
      <c r="B22" s="198">
        <f t="shared" si="7"/>
        <v>0</v>
      </c>
      <c r="C22" s="217"/>
      <c r="D22" s="217"/>
      <c r="E22" s="217"/>
      <c r="F22" s="217"/>
      <c r="G22" s="217"/>
      <c r="H22" s="218"/>
      <c r="I22" s="10"/>
      <c r="J22" s="55">
        <f t="shared" si="0"/>
      </c>
      <c r="K22" s="55"/>
      <c r="L22" s="55"/>
      <c r="M22" s="55"/>
      <c r="N22" s="55">
        <f>IF(F22&gt;B22,"Er","")</f>
      </c>
      <c r="O22" s="55">
        <f>IF(G22&gt;B22,"Er","")</f>
      </c>
      <c r="P22" s="55">
        <f>IF(OR(H22&gt;B22,H22&gt;F22,H22&gt;G22),"Er","")</f>
      </c>
    </row>
    <row r="23" spans="1:16" ht="30.75">
      <c r="A23" s="448" t="s">
        <v>409</v>
      </c>
      <c r="B23" s="198">
        <f t="shared" si="7"/>
        <v>0</v>
      </c>
      <c r="C23" s="217"/>
      <c r="D23" s="217"/>
      <c r="E23" s="217"/>
      <c r="F23" s="217"/>
      <c r="G23" s="217"/>
      <c r="H23" s="218"/>
      <c r="I23" s="10"/>
      <c r="J23" s="55">
        <f t="shared" si="0"/>
      </c>
      <c r="K23" s="55"/>
      <c r="L23" s="55"/>
      <c r="M23" s="55"/>
      <c r="N23" s="55">
        <f>IF(F23&gt;B23,"Er","")</f>
      </c>
      <c r="O23" s="55">
        <f>IF(G23&gt;B23,"Er","")</f>
      </c>
      <c r="P23" s="55">
        <f>IF(OR(H23&gt;B23,H23&gt;F23,H23&gt;G23),"Er","")</f>
      </c>
    </row>
    <row r="24" spans="1:16" ht="30.75">
      <c r="A24" s="448" t="s">
        <v>410</v>
      </c>
      <c r="B24" s="198">
        <f t="shared" si="7"/>
        <v>0</v>
      </c>
      <c r="C24" s="217"/>
      <c r="D24" s="217"/>
      <c r="E24" s="217"/>
      <c r="F24" s="217"/>
      <c r="G24" s="217"/>
      <c r="H24" s="213"/>
      <c r="I24" s="10"/>
      <c r="J24" s="55">
        <f t="shared" si="0"/>
      </c>
      <c r="K24" s="55"/>
      <c r="L24" s="55"/>
      <c r="M24" s="55"/>
      <c r="N24" s="55">
        <f>IF(F24&gt;B24,"Er","")</f>
      </c>
      <c r="O24" s="55">
        <f>IF(G24&gt;B24,"Er","")</f>
      </c>
      <c r="P24" s="55">
        <f>IF(OR(H24&gt;B24,H24&gt;F24,H24&gt;G24),"Er","")</f>
      </c>
    </row>
    <row r="25" spans="1:16" ht="15.75" thickBot="1">
      <c r="A25" s="451" t="s">
        <v>402</v>
      </c>
      <c r="B25" s="203">
        <f t="shared" si="7"/>
        <v>0</v>
      </c>
      <c r="C25" s="219"/>
      <c r="D25" s="219"/>
      <c r="E25" s="219"/>
      <c r="F25" s="219"/>
      <c r="G25" s="219"/>
      <c r="H25" s="220"/>
      <c r="I25" s="10"/>
      <c r="J25" s="55">
        <f t="shared" si="0"/>
      </c>
      <c r="K25" s="55"/>
      <c r="L25" s="55"/>
      <c r="M25" s="55"/>
      <c r="N25" s="55">
        <f>IF(F25&gt;B25,"Er","")</f>
      </c>
      <c r="O25" s="55">
        <f>IF(G25&gt;B25,"Er","")</f>
      </c>
      <c r="P25" s="55">
        <f>IF(OR(H25&gt;B25,H25&gt;F25,H25&gt;G25),"Er","")</f>
      </c>
    </row>
    <row r="26" spans="1:16" ht="15">
      <c r="A26" s="452" t="s">
        <v>411</v>
      </c>
      <c r="B26" s="453"/>
      <c r="C26" s="454"/>
      <c r="D26" s="454"/>
      <c r="E26" s="454"/>
      <c r="F26" s="454"/>
      <c r="G26" s="454"/>
      <c r="H26" s="454"/>
      <c r="I26" s="10"/>
      <c r="J26" s="74"/>
      <c r="K26" s="74"/>
      <c r="L26" s="74"/>
      <c r="M26" s="74"/>
      <c r="N26" s="10"/>
      <c r="O26" s="10"/>
      <c r="P26" s="10"/>
    </row>
    <row r="27" spans="1:16" ht="15">
      <c r="A27" s="683" t="s">
        <v>412</v>
      </c>
      <c r="B27" s="683"/>
      <c r="C27" s="683"/>
      <c r="D27" s="683"/>
      <c r="E27" s="683"/>
      <c r="F27" s="683"/>
      <c r="G27" s="683"/>
      <c r="H27" s="683"/>
      <c r="I27" s="10"/>
      <c r="J27" s="74"/>
      <c r="K27" s="74"/>
      <c r="L27" s="74"/>
      <c r="M27" s="74"/>
      <c r="N27" s="10"/>
      <c r="O27" s="10"/>
      <c r="P27" s="10"/>
    </row>
    <row r="62" ht="15.75" customHeight="1"/>
  </sheetData>
  <sheetProtection/>
  <mergeCells count="5">
    <mergeCell ref="A1:A2"/>
    <mergeCell ref="B1:B2"/>
    <mergeCell ref="C1:E1"/>
    <mergeCell ref="F1:H1"/>
    <mergeCell ref="A27:H27"/>
  </mergeCells>
  <dataValidations count="4">
    <dataValidation allowBlank="1" showInputMessage="1" showErrorMessage="1" errorTitle="Lçi nhËp d÷ liÖu" error="ChØ nhËp d÷ liÖu kiÓu sè, kh«ng nhËp ch÷." sqref="B1:B26"/>
    <dataValidation allowBlank="1" errorTitle="Lçi nhËp d÷ liÖu" error="ChØ nhËp d÷ liÖu kiÓu sè, kh«ng nhËp ch÷." sqref="F1:H2"/>
    <dataValidation type="whole" allowBlank="1" showInputMessage="1" showErrorMessage="1" errorTitle="Lçi nhËp d÷ liÖu" error="ChØ nhËp d÷ liÖu kiÓu sè, kh«ng nhËp ch÷." sqref="C26:H26">
      <formula1>0</formula1>
      <formula2>1000000</formula2>
    </dataValidation>
    <dataValidation type="whole" allowBlank="1" showErrorMessage="1" errorTitle="Lỗi nhập dữ liệu" error="Chỉ nhập dữ liệu số tối đa 2000" sqref="C3:E21 F5:H15 F17:H20 C22:H25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scale="72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W100"/>
  <sheetViews>
    <sheetView zoomScalePageLayoutView="0" workbookViewId="0" topLeftCell="A55">
      <selection activeCell="E84" sqref="E84:F84"/>
    </sheetView>
  </sheetViews>
  <sheetFormatPr defaultColWidth="9" defaultRowHeight="15"/>
  <cols>
    <col min="1" max="1" width="1.59765625" style="1" customWidth="1"/>
    <col min="2" max="2" width="33.296875" style="1" customWidth="1"/>
    <col min="3" max="12" width="6.59765625" style="311" customWidth="1"/>
    <col min="13" max="13" width="1.59765625" style="1" customWidth="1"/>
    <col min="14" max="23" width="2.59765625" style="312" customWidth="1"/>
    <col min="24" max="16384" width="9" style="1" customWidth="1"/>
  </cols>
  <sheetData>
    <row r="1" spans="2:3" ht="18" thickBot="1">
      <c r="B1" s="3" t="s">
        <v>266</v>
      </c>
      <c r="C1" s="310"/>
    </row>
    <row r="2" spans="2:12" ht="15.75" customHeight="1">
      <c r="B2" s="663" t="s">
        <v>267</v>
      </c>
      <c r="C2" s="693" t="s">
        <v>19</v>
      </c>
      <c r="D2" s="693" t="s">
        <v>115</v>
      </c>
      <c r="E2" s="696" t="s">
        <v>86</v>
      </c>
      <c r="F2" s="697"/>
      <c r="G2" s="697"/>
      <c r="H2" s="697"/>
      <c r="I2" s="697"/>
      <c r="J2" s="698"/>
      <c r="K2" s="699" t="s">
        <v>87</v>
      </c>
      <c r="L2" s="700"/>
    </row>
    <row r="3" spans="2:12" ht="15.75" customHeight="1">
      <c r="B3" s="664"/>
      <c r="C3" s="694"/>
      <c r="D3" s="694"/>
      <c r="E3" s="701" t="s">
        <v>88</v>
      </c>
      <c r="F3" s="701"/>
      <c r="G3" s="701" t="s">
        <v>89</v>
      </c>
      <c r="H3" s="701"/>
      <c r="I3" s="701" t="s">
        <v>109</v>
      </c>
      <c r="J3" s="701"/>
      <c r="K3" s="702" t="s">
        <v>31</v>
      </c>
      <c r="L3" s="703" t="s">
        <v>32</v>
      </c>
    </row>
    <row r="4" spans="2:12" ht="30" customHeight="1">
      <c r="B4" s="665"/>
      <c r="C4" s="695"/>
      <c r="D4" s="695"/>
      <c r="E4" s="313" t="s">
        <v>19</v>
      </c>
      <c r="F4" s="313" t="s">
        <v>33</v>
      </c>
      <c r="G4" s="313" t="s">
        <v>19</v>
      </c>
      <c r="H4" s="313" t="s">
        <v>33</v>
      </c>
      <c r="I4" s="313" t="s">
        <v>19</v>
      </c>
      <c r="J4" s="313" t="s">
        <v>33</v>
      </c>
      <c r="K4" s="695"/>
      <c r="L4" s="704"/>
    </row>
    <row r="5" spans="2:23" ht="15">
      <c r="B5" s="314" t="s">
        <v>110</v>
      </c>
      <c r="C5" s="315"/>
      <c r="D5" s="315"/>
      <c r="E5" s="315"/>
      <c r="F5" s="315"/>
      <c r="G5" s="315">
        <f aca="true" t="shared" si="0" ref="G5:L5">SUM(G11,G48,G65,G89)</f>
        <v>0</v>
      </c>
      <c r="H5" s="315">
        <f t="shared" si="0"/>
        <v>0</v>
      </c>
      <c r="I5" s="316">
        <f t="shared" si="0"/>
        <v>0</v>
      </c>
      <c r="J5" s="316">
        <f t="shared" si="0"/>
        <v>0</v>
      </c>
      <c r="K5" s="315">
        <f t="shared" si="0"/>
        <v>0</v>
      </c>
      <c r="L5" s="317">
        <f t="shared" si="0"/>
        <v>0</v>
      </c>
      <c r="N5" s="318"/>
      <c r="O5" s="318"/>
      <c r="P5" s="318"/>
      <c r="Q5" s="318"/>
      <c r="R5" s="318"/>
      <c r="S5" s="318"/>
      <c r="T5" s="318"/>
      <c r="U5" s="318"/>
      <c r="V5" s="318"/>
      <c r="W5" s="318"/>
    </row>
    <row r="6" spans="2:23" ht="15">
      <c r="B6" s="172" t="s">
        <v>268</v>
      </c>
      <c r="C6" s="201">
        <f>SUM(C7:C9)</f>
        <v>0</v>
      </c>
      <c r="D6" s="201">
        <f>SUM(D7:D9)</f>
        <v>0</v>
      </c>
      <c r="E6" s="201">
        <f aca="true" t="shared" si="1" ref="E6:J6">SUM(E7:E9)</f>
        <v>0</v>
      </c>
      <c r="F6" s="201">
        <f t="shared" si="1"/>
        <v>0</v>
      </c>
      <c r="G6" s="201">
        <f t="shared" si="1"/>
        <v>0</v>
      </c>
      <c r="H6" s="201">
        <f t="shared" si="1"/>
        <v>0</v>
      </c>
      <c r="I6" s="319">
        <f t="shared" si="1"/>
        <v>0</v>
      </c>
      <c r="J6" s="319">
        <f t="shared" si="1"/>
        <v>0</v>
      </c>
      <c r="K6" s="201">
        <f>SUM(K7:K9)</f>
        <v>0</v>
      </c>
      <c r="L6" s="202">
        <f>SUM(L7:L9)</f>
        <v>0</v>
      </c>
      <c r="N6" s="320">
        <f>IF(OR(C6&lt;K6,C6&gt;C5,C6&lt;D6),"Er","")</f>
      </c>
      <c r="O6" s="320">
        <f>IF(OR(D6&gt;C6,D6&lt;L6,D6&gt;D5),"Er","")</f>
      </c>
      <c r="P6" s="320">
        <f aca="true" t="shared" si="2" ref="P6:U6">IF(E6&gt;E5,"Er","")</f>
      </c>
      <c r="Q6" s="320">
        <f t="shared" si="2"/>
      </c>
      <c r="R6" s="320">
        <f t="shared" si="2"/>
      </c>
      <c r="S6" s="320">
        <f t="shared" si="2"/>
      </c>
      <c r="T6" s="320">
        <f t="shared" si="2"/>
      </c>
      <c r="U6" s="320">
        <f t="shared" si="2"/>
      </c>
      <c r="V6" s="320">
        <f>IF(OR(K6&gt;C6,K6&lt;L6,K6&gt;K5),"Er","")</f>
      </c>
      <c r="W6" s="320">
        <f>IF(OR(L6&gt;K6,L6&gt;D6,L6&gt;L5),"Er","")</f>
      </c>
    </row>
    <row r="7" spans="2:23" ht="15">
      <c r="B7" s="321" t="s">
        <v>269</v>
      </c>
      <c r="C7" s="197">
        <f aca="true" t="shared" si="3" ref="C7:D9">SUM(E7,G7,I7)</f>
        <v>0</v>
      </c>
      <c r="D7" s="197">
        <f t="shared" si="3"/>
        <v>0</v>
      </c>
      <c r="E7" s="217"/>
      <c r="F7" s="217"/>
      <c r="G7" s="217"/>
      <c r="H7" s="217"/>
      <c r="I7" s="322"/>
      <c r="J7" s="322"/>
      <c r="K7" s="217"/>
      <c r="L7" s="218"/>
      <c r="N7" s="320">
        <f>IF(C7&lt;D7,"Er","")</f>
      </c>
      <c r="O7" s="320">
        <f>IF(OR(D7&gt;C7,D7&lt;L7),"Er","")</f>
      </c>
      <c r="P7" s="320">
        <f>IF(E7&gt;E5,"Er","")</f>
      </c>
      <c r="Q7" s="320">
        <f>IF(OR(F7&gt;E7,F7&gt;F5),"Er","")</f>
      </c>
      <c r="R7" s="320">
        <f>IF(OR(G7&gt;G5),"Er","")</f>
      </c>
      <c r="S7" s="320">
        <f>IF(OR(H7&gt;G7,H7&gt;H5),"Er","")</f>
      </c>
      <c r="T7" s="320">
        <f>IF(OR(I7&gt;I5),"Er","")</f>
      </c>
      <c r="U7" s="320">
        <f>IF(OR(J7&gt;I7,J7&gt;J5),"Er","")</f>
      </c>
      <c r="V7" s="320">
        <f>IF(OR(K7&gt;C7,K7&lt;L7,K7&gt;K5),"Er","")</f>
      </c>
      <c r="W7" s="320">
        <f>IF(OR(L7&gt;K7,L7&gt;L5,L7&gt;D7),"Er","")</f>
      </c>
    </row>
    <row r="8" spans="2:23" ht="15">
      <c r="B8" s="323" t="s">
        <v>270</v>
      </c>
      <c r="C8" s="198">
        <f t="shared" si="3"/>
        <v>0</v>
      </c>
      <c r="D8" s="198">
        <f t="shared" si="3"/>
        <v>0</v>
      </c>
      <c r="E8" s="217"/>
      <c r="F8" s="217"/>
      <c r="G8" s="217"/>
      <c r="H8" s="217"/>
      <c r="I8" s="322"/>
      <c r="J8" s="322"/>
      <c r="K8" s="217"/>
      <c r="L8" s="218"/>
      <c r="N8" s="320">
        <f>IF(C8&lt;D8,"Er","")</f>
      </c>
      <c r="O8" s="320">
        <f>IF(OR(D8&gt;C8,D8&lt;L8),"Er","")</f>
      </c>
      <c r="P8" s="320">
        <f>IF(E8&gt;E5,"Er","")</f>
      </c>
      <c r="Q8" s="320">
        <f>IF(OR(F8&gt;E8,F8&gt;F5),"Er","")</f>
      </c>
      <c r="R8" s="320">
        <f>IF(G8&gt;G5,"Er","")</f>
      </c>
      <c r="S8" s="320">
        <f>IF(OR(H8&gt;G8,H8&gt;H5),"Er","")</f>
      </c>
      <c r="T8" s="320">
        <f>IF(I8&gt;I5,"Er","")</f>
      </c>
      <c r="U8" s="320">
        <f>IF(OR(J8&gt;I8,J8&gt;J5),"Er","")</f>
      </c>
      <c r="V8" s="320">
        <f>IF(OR(K8&gt;C8,K8&lt;L8,K8&gt;K5),"Er","")</f>
      </c>
      <c r="W8" s="320">
        <f>IF(OR(L8&gt;K8,L8&gt;L5,L8&gt;D8),"Er","")</f>
      </c>
    </row>
    <row r="9" spans="2:23" ht="15">
      <c r="B9" s="324" t="s">
        <v>271</v>
      </c>
      <c r="C9" s="199">
        <f t="shared" si="3"/>
        <v>0</v>
      </c>
      <c r="D9" s="199">
        <f t="shared" si="3"/>
        <v>0</v>
      </c>
      <c r="E9" s="217"/>
      <c r="F9" s="217"/>
      <c r="G9" s="217"/>
      <c r="H9" s="217"/>
      <c r="I9" s="322"/>
      <c r="J9" s="322"/>
      <c r="K9" s="217"/>
      <c r="L9" s="218"/>
      <c r="N9" s="320">
        <f>IF(C9&lt;D9,"Er","")</f>
      </c>
      <c r="O9" s="320">
        <f>IF(OR(D9&gt;C9,D9&lt;L9),"Er","")</f>
      </c>
      <c r="P9" s="320">
        <f>IF(E9&gt;E5,"Er","")</f>
      </c>
      <c r="Q9" s="320">
        <f>IF(OR(F9&gt;E9,F9&gt;F5),"Er","")</f>
      </c>
      <c r="R9" s="320">
        <f>IF(G9&gt;G5,"Er","")</f>
      </c>
      <c r="S9" s="320">
        <f>IF(OR(H9&gt;G9,H9&gt;H5),"Er","")</f>
      </c>
      <c r="T9" s="320">
        <f>IF(I9&gt;I5,"Er","")</f>
      </c>
      <c r="U9" s="320">
        <f>IF(OR(J9&gt;I9,J9&gt;J5),"Er","")</f>
      </c>
      <c r="V9" s="320">
        <f>IF(OR(K9&gt;C9,K9&lt;L9,K9&gt;K5),"Er","")</f>
      </c>
      <c r="W9" s="320">
        <f>IF(OR(L9&gt;K9,L9&gt;L5,L9&gt;D9),"Er","")</f>
      </c>
    </row>
    <row r="10" spans="2:12" ht="15">
      <c r="B10" s="684" t="s">
        <v>272</v>
      </c>
      <c r="C10" s="685"/>
      <c r="D10" s="685"/>
      <c r="E10" s="685"/>
      <c r="F10" s="685"/>
      <c r="G10" s="685"/>
      <c r="H10" s="685"/>
      <c r="I10" s="685"/>
      <c r="J10" s="685"/>
      <c r="K10" s="685"/>
      <c r="L10" s="686"/>
    </row>
    <row r="11" spans="2:23" ht="15">
      <c r="B11" s="172" t="s">
        <v>273</v>
      </c>
      <c r="C11" s="201">
        <f>SUM(C12:C14)</f>
        <v>0</v>
      </c>
      <c r="D11" s="201">
        <f>SUM(D12:D14)</f>
        <v>0</v>
      </c>
      <c r="E11" s="201">
        <f aca="true" t="shared" si="4" ref="E11:L11">SUM(E12:E14)</f>
        <v>0</v>
      </c>
      <c r="F11" s="201">
        <f t="shared" si="4"/>
        <v>0</v>
      </c>
      <c r="G11" s="201">
        <f t="shared" si="4"/>
        <v>0</v>
      </c>
      <c r="H11" s="201">
        <f t="shared" si="4"/>
        <v>0</v>
      </c>
      <c r="I11" s="319">
        <f t="shared" si="4"/>
        <v>0</v>
      </c>
      <c r="J11" s="319">
        <f t="shared" si="4"/>
        <v>0</v>
      </c>
      <c r="K11" s="201">
        <f t="shared" si="4"/>
        <v>0</v>
      </c>
      <c r="L11" s="202">
        <f t="shared" si="4"/>
        <v>0</v>
      </c>
      <c r="N11" s="320">
        <f>IF(OR(C11&lt;D11,C11&lt;C7,C11&lt;K11,C11&lt;&gt;C26),"Er","")</f>
      </c>
      <c r="O11" s="320">
        <f>IF(OR(D11&gt;C11,D11&lt;L11,D11&lt;D7,D11&lt;&gt;D26),"Er","")</f>
      </c>
      <c r="P11" s="55">
        <f>IF(OR(E11&lt;&gt;E26,E11&lt;E7),"Er","")</f>
      </c>
      <c r="Q11" s="55">
        <f>IF(OR(F11&lt;&gt;F26,F11&lt;F7,F11&gt;E11),"Er","")</f>
      </c>
      <c r="R11" s="55">
        <f>IF(OR(G11&lt;&gt;G26,G11&lt;G7),"Er","")</f>
      </c>
      <c r="S11" s="55">
        <f>IF(OR(H11&lt;&gt;H26,H11&lt;H7,H11&gt;G11),"Er","")</f>
      </c>
      <c r="T11" s="55">
        <f>IF(OR(I11&lt;&gt;I26,I11&lt;I7),"Er","")</f>
      </c>
      <c r="U11" s="55">
        <f>IF(OR(J11&lt;&gt;J26,J11&lt;J7,J11&gt;I11),"Er","")</f>
      </c>
      <c r="V11" s="55">
        <f>IF(OR(K11&lt;&gt;K26,K11&lt;K7,K11&lt;L11,K11&gt;C11),"Er","")</f>
      </c>
      <c r="W11" s="55">
        <f>IF(OR(L11&lt;&gt;L26,L11&lt;L7,L11&gt;K11,L11&gt;D11),"Er","")</f>
      </c>
    </row>
    <row r="12" spans="2:23" ht="15">
      <c r="B12" s="328" t="s">
        <v>274</v>
      </c>
      <c r="C12" s="197">
        <f aca="true" t="shared" si="5" ref="C12:D15">SUM(E12,G12,I12)</f>
        <v>0</v>
      </c>
      <c r="D12" s="197">
        <f t="shared" si="5"/>
        <v>0</v>
      </c>
      <c r="E12" s="217"/>
      <c r="F12" s="217"/>
      <c r="G12" s="217"/>
      <c r="H12" s="217"/>
      <c r="I12" s="322"/>
      <c r="J12" s="322"/>
      <c r="K12" s="217"/>
      <c r="L12" s="218"/>
      <c r="N12" s="320">
        <f>IF(C12&lt;D12,"Er","")</f>
      </c>
      <c r="O12" s="320">
        <f>IF(OR(D12&gt;C12,D12&lt;L12),"Er","")</f>
      </c>
      <c r="P12" s="55"/>
      <c r="Q12" s="55">
        <f>IF(F12&gt;E12,"Er","")</f>
      </c>
      <c r="R12" s="55"/>
      <c r="S12" s="55">
        <f>IF(H12&gt;G12,"Er","")</f>
      </c>
      <c r="T12" s="55"/>
      <c r="U12" s="55">
        <f>IF(J12&gt;I12,"Er","")</f>
      </c>
      <c r="V12" s="320">
        <f>IF(OR(K12&lt;L12,K12&gt;C12),"Er","")</f>
      </c>
      <c r="W12" s="55">
        <f>IF(OR(L12&gt;D12,L12&gt;K12),"Er","")</f>
      </c>
    </row>
    <row r="13" spans="2:23" ht="15">
      <c r="B13" s="329" t="s">
        <v>275</v>
      </c>
      <c r="C13" s="198">
        <f t="shared" si="5"/>
        <v>0</v>
      </c>
      <c r="D13" s="198">
        <f t="shared" si="5"/>
        <v>0</v>
      </c>
      <c r="E13" s="217"/>
      <c r="F13" s="217"/>
      <c r="G13" s="217"/>
      <c r="H13" s="217"/>
      <c r="I13" s="322"/>
      <c r="J13" s="322"/>
      <c r="K13" s="217"/>
      <c r="L13" s="218"/>
      <c r="N13" s="320">
        <f>IF(C13&lt;D13,"Er","")</f>
      </c>
      <c r="O13" s="320">
        <f>IF(OR(D13&gt;C13,D13&lt;L13),"Er","")</f>
      </c>
      <c r="P13" s="55"/>
      <c r="Q13" s="55">
        <f>IF(F13&gt;E13,"Er","")</f>
      </c>
      <c r="R13" s="55"/>
      <c r="S13" s="55">
        <f>IF(H13&gt;G13,"Er","")</f>
      </c>
      <c r="T13" s="55"/>
      <c r="U13" s="55">
        <f>IF(J13&gt;I13,"Er","")</f>
      </c>
      <c r="V13" s="320">
        <f>IF(OR(K13&lt;L13,K13&gt;C13),"Er","")</f>
      </c>
      <c r="W13" s="55">
        <f>IF(OR(L13&gt;D13,L13&gt;K13),"Er","")</f>
      </c>
    </row>
    <row r="14" spans="2:23" ht="15">
      <c r="B14" s="330" t="s">
        <v>276</v>
      </c>
      <c r="C14" s="331">
        <f t="shared" si="5"/>
        <v>0</v>
      </c>
      <c r="D14" s="331">
        <f t="shared" si="5"/>
        <v>0</v>
      </c>
      <c r="E14" s="217"/>
      <c r="F14" s="217"/>
      <c r="G14" s="217"/>
      <c r="H14" s="217"/>
      <c r="I14" s="322"/>
      <c r="J14" s="322"/>
      <c r="K14" s="217"/>
      <c r="L14" s="218"/>
      <c r="N14" s="320">
        <f>IF(C14&lt;D14,"Er","")</f>
      </c>
      <c r="O14" s="320">
        <f>IF(OR(D14&gt;C14,D14&lt;L14),"Er","")</f>
      </c>
      <c r="P14" s="55"/>
      <c r="Q14" s="55">
        <f>IF(F14&gt;E14,"Er","")</f>
      </c>
      <c r="R14" s="55"/>
      <c r="S14" s="55">
        <f>IF(H14&gt;G14,"Er","")</f>
      </c>
      <c r="T14" s="55"/>
      <c r="U14" s="55">
        <f>IF(J14&gt;I14,"Er","")</f>
      </c>
      <c r="V14" s="320">
        <f>IF(OR(K14&lt;L14,K14&gt;C14),"Er","")</f>
      </c>
      <c r="W14" s="55">
        <f>IF(OR(L14&gt;D14,L14&gt;K14),"Er","")</f>
      </c>
    </row>
    <row r="15" spans="2:23" ht="15.75" customHeight="1">
      <c r="B15" s="333" t="s">
        <v>277</v>
      </c>
      <c r="C15" s="201">
        <f t="shared" si="5"/>
        <v>0</v>
      </c>
      <c r="D15" s="201">
        <f t="shared" si="5"/>
        <v>0</v>
      </c>
      <c r="E15" s="217"/>
      <c r="F15" s="217"/>
      <c r="G15" s="217"/>
      <c r="H15" s="217"/>
      <c r="I15" s="322"/>
      <c r="J15" s="322"/>
      <c r="K15" s="217"/>
      <c r="L15" s="218"/>
      <c r="N15" s="320">
        <f>IF(OR(C15&lt;D15,C15&gt;C11),"Er","")</f>
      </c>
      <c r="O15" s="320">
        <f>IF(OR(D15&gt;C15,D15&gt;D11,D15&lt;L15),"Er","")</f>
      </c>
      <c r="P15" s="320">
        <f>IF(E15&gt;E11,"Er","")</f>
      </c>
      <c r="Q15" s="320">
        <f>IF(OR(F15&gt;F11,F15&gt;E15),"Er","")</f>
      </c>
      <c r="R15" s="320">
        <f>IF(G15&gt;G11,"Er","")</f>
      </c>
      <c r="S15" s="320">
        <f>IF(OR(H15&gt;H11,H15&gt;G15),"Er","")</f>
      </c>
      <c r="T15" s="320">
        <f>IF(I15&gt;I11,"Er","")</f>
      </c>
      <c r="U15" s="320">
        <f>IF(OR(J15&gt;J11,J15&gt;I15),"Er","")</f>
      </c>
      <c r="V15" s="320">
        <f>IF(OR(K15&lt;L15,K15&gt;C15,K15&gt;K11),"Er","")</f>
      </c>
      <c r="W15" s="320">
        <f>IF(OR(L15&gt;D15,L15&gt;K15,L15&gt;L11),"Er","")</f>
      </c>
    </row>
    <row r="16" spans="2:23" ht="15">
      <c r="B16" s="172" t="s">
        <v>278</v>
      </c>
      <c r="C16" s="334">
        <f>SUM(C17:C25)</f>
        <v>0</v>
      </c>
      <c r="D16" s="334">
        <f>SUM(D17:D25)</f>
        <v>0</v>
      </c>
      <c r="E16" s="201">
        <f aca="true" t="shared" si="6" ref="E16:J16">E11</f>
        <v>0</v>
      </c>
      <c r="F16" s="201">
        <f t="shared" si="6"/>
        <v>0</v>
      </c>
      <c r="G16" s="201">
        <f t="shared" si="6"/>
        <v>0</v>
      </c>
      <c r="H16" s="201">
        <f t="shared" si="6"/>
        <v>0</v>
      </c>
      <c r="I16" s="201">
        <f t="shared" si="6"/>
        <v>0</v>
      </c>
      <c r="J16" s="201">
        <f t="shared" si="6"/>
        <v>0</v>
      </c>
      <c r="K16" s="201">
        <f>K11</f>
        <v>0</v>
      </c>
      <c r="L16" s="201">
        <f>L11</f>
        <v>0</v>
      </c>
      <c r="M16" s="2"/>
      <c r="N16" s="55">
        <f>IF(OR(C16&lt;D16,C16&lt;K16,C16&lt;&gt;C11),"Er","")</f>
      </c>
      <c r="O16" s="55">
        <f>IF(OR(D16&gt;C16,D16&lt;L16,D16&lt;&gt;D11),"Er","")</f>
      </c>
      <c r="P16" s="55">
        <f aca="true" t="shared" si="7" ref="P16:U16">IF(AND(E16&lt;&gt;SUM(E17:E25),E16&lt;&gt;""),"Er","")</f>
      </c>
      <c r="Q16" s="55">
        <f t="shared" si="7"/>
      </c>
      <c r="R16" s="55">
        <f t="shared" si="7"/>
      </c>
      <c r="S16" s="55">
        <f t="shared" si="7"/>
      </c>
      <c r="T16" s="55">
        <f t="shared" si="7"/>
      </c>
      <c r="U16" s="55">
        <f t="shared" si="7"/>
      </c>
      <c r="V16" s="55">
        <f>IF(OR(K16&lt;L16,K16&gt;C16,AND(K16&lt;&gt;SUM(K17:K25),K16&lt;&gt;"")),"Er","")</f>
      </c>
      <c r="W16" s="55">
        <f>IF(OR(L16&gt;K16,L16&gt;D16,AND(L16&lt;&gt;SUM(L17:L25),L16&lt;&gt;"")),"Er","")</f>
      </c>
    </row>
    <row r="17" spans="2:23" ht="15">
      <c r="B17" s="328" t="s">
        <v>279</v>
      </c>
      <c r="C17" s="197">
        <f aca="true" t="shared" si="8" ref="C17:D25">SUM(E17,G17,I17)</f>
        <v>0</v>
      </c>
      <c r="D17" s="197">
        <f t="shared" si="8"/>
        <v>0</v>
      </c>
      <c r="E17" s="217"/>
      <c r="F17" s="217"/>
      <c r="G17" s="217"/>
      <c r="H17" s="217"/>
      <c r="I17" s="322"/>
      <c r="J17" s="322"/>
      <c r="K17" s="217"/>
      <c r="L17" s="218"/>
      <c r="M17" s="2"/>
      <c r="N17" s="55">
        <f aca="true" t="shared" si="9" ref="N17:N25">IF(OR(C17&lt;D17,C17&lt;K17),"Er","")</f>
      </c>
      <c r="O17" s="55">
        <f aca="true" t="shared" si="10" ref="O17:O25">IF(D17&gt;C17,"Er","")</f>
      </c>
      <c r="P17" s="55">
        <f>IF(E17&gt;E16,"Er","")</f>
      </c>
      <c r="Q17" s="55">
        <f>IF(OR(F17&gt;F16,F17&gt;E17),"Er","")</f>
      </c>
      <c r="R17" s="55">
        <f>IF(G17&gt;G16,"Er","")</f>
      </c>
      <c r="S17" s="55">
        <f>IF(OR(H17&gt;G17,H17&gt;H16),"Er","")</f>
      </c>
      <c r="T17" s="55">
        <f>IF(I17&gt;I16,"Er","")</f>
      </c>
      <c r="U17" s="55">
        <f>IF(OR(J17&gt;I17,J17&gt;J16),"Er","")</f>
      </c>
      <c r="V17" s="55">
        <f>IF(OR(K17&gt;C17,K17&gt;K16,K17&lt;L17),"Er","")</f>
      </c>
      <c r="W17" s="55">
        <f>IF(OR(L17&gt;K17,L17&gt;D17,L17&gt;L16),"Er","")</f>
      </c>
    </row>
    <row r="18" spans="2:23" ht="15">
      <c r="B18" s="329" t="s">
        <v>280</v>
      </c>
      <c r="C18" s="198">
        <f t="shared" si="8"/>
        <v>0</v>
      </c>
      <c r="D18" s="198">
        <f t="shared" si="8"/>
        <v>0</v>
      </c>
      <c r="E18" s="217"/>
      <c r="F18" s="217"/>
      <c r="G18" s="217"/>
      <c r="H18" s="217"/>
      <c r="I18" s="322"/>
      <c r="J18" s="322"/>
      <c r="K18" s="217"/>
      <c r="L18" s="218"/>
      <c r="M18" s="2"/>
      <c r="N18" s="55">
        <f t="shared" si="9"/>
      </c>
      <c r="O18" s="55">
        <f t="shared" si="10"/>
      </c>
      <c r="P18" s="55">
        <f>IF(E18&gt;E16,"Er","")</f>
      </c>
      <c r="Q18" s="55">
        <f>IF(OR(F18&gt;F16,F18&gt;E18),"Er","")</f>
      </c>
      <c r="R18" s="55">
        <f>IF(G18&gt;G16,"Er","")</f>
      </c>
      <c r="S18" s="55">
        <f>IF(OR(H18&gt;G18,H18&gt;H16),"Er","")</f>
      </c>
      <c r="T18" s="55">
        <f>IF(I18&gt;I16,"Er","")</f>
      </c>
      <c r="U18" s="55">
        <f>IF(OR(J18&gt;I18,J18&gt;J16),"Er","")</f>
      </c>
      <c r="V18" s="55">
        <f>IF(OR(K18&gt;C18,K18&gt;K16,K18&lt;L18),"Er","")</f>
      </c>
      <c r="W18" s="55">
        <f>IF(OR(L18&gt;K18,L18&gt;D18,L18&gt;L16),"Er","")</f>
      </c>
    </row>
    <row r="19" spans="2:23" ht="15">
      <c r="B19" s="329" t="s">
        <v>281</v>
      </c>
      <c r="C19" s="198">
        <f t="shared" si="8"/>
        <v>0</v>
      </c>
      <c r="D19" s="198">
        <f t="shared" si="8"/>
        <v>0</v>
      </c>
      <c r="E19" s="217"/>
      <c r="F19" s="217"/>
      <c r="G19" s="217"/>
      <c r="H19" s="217"/>
      <c r="I19" s="322"/>
      <c r="J19" s="322"/>
      <c r="K19" s="217"/>
      <c r="L19" s="218"/>
      <c r="M19" s="2"/>
      <c r="N19" s="55">
        <f t="shared" si="9"/>
      </c>
      <c r="O19" s="55">
        <f t="shared" si="10"/>
      </c>
      <c r="P19" s="55">
        <f>IF(E19&gt;E16,"Er","")</f>
      </c>
      <c r="Q19" s="55">
        <f>IF(OR(F19&gt;F16,F19&gt;E19),"Er","")</f>
      </c>
      <c r="R19" s="55">
        <f>IF(G19&gt;G16,"Er","")</f>
      </c>
      <c r="S19" s="55">
        <f>IF(OR(H19&gt;G19,H19&gt;H16),"Er","")</f>
      </c>
      <c r="T19" s="55">
        <f>IF(I19&gt;I16,"Er","")</f>
      </c>
      <c r="U19" s="55">
        <f>IF(OR(J19&gt;I19,J19&gt;J16),"Er","")</f>
      </c>
      <c r="V19" s="55">
        <f>IF(OR(K19&gt;C19,K19&gt;K16,K19&lt;L19),"Er","")</f>
      </c>
      <c r="W19" s="55">
        <f>IF(OR(L19&gt;K19,L19&gt;D19,L19&gt;L16),"Er","")</f>
      </c>
    </row>
    <row r="20" spans="2:23" ht="15">
      <c r="B20" s="329" t="s">
        <v>282</v>
      </c>
      <c r="C20" s="198">
        <f t="shared" si="8"/>
        <v>0</v>
      </c>
      <c r="D20" s="198">
        <f t="shared" si="8"/>
        <v>0</v>
      </c>
      <c r="E20" s="217"/>
      <c r="F20" s="217"/>
      <c r="G20" s="217"/>
      <c r="H20" s="217"/>
      <c r="I20" s="322"/>
      <c r="J20" s="322"/>
      <c r="K20" s="217"/>
      <c r="L20" s="218"/>
      <c r="M20" s="2"/>
      <c r="N20" s="55">
        <f t="shared" si="9"/>
      </c>
      <c r="O20" s="55">
        <f t="shared" si="10"/>
      </c>
      <c r="P20" s="55">
        <f>IF(E20&gt;E16,"Er","")</f>
      </c>
      <c r="Q20" s="55">
        <f>IF(OR(F20&gt;F16,F20&gt;E20),"Er","")</f>
      </c>
      <c r="R20" s="55">
        <f>IF(G20&gt;G16,"Er","")</f>
      </c>
      <c r="S20" s="55">
        <f>IF(OR(H20&gt;G20,H20&gt;H16),"Er","")</f>
      </c>
      <c r="T20" s="55">
        <f>IF(I20&gt;I16,"Er","")</f>
      </c>
      <c r="U20" s="55">
        <f>IF(OR(J20&gt;I20,J20&gt;J16),"Er","")</f>
      </c>
      <c r="V20" s="55">
        <f>IF(OR(K20&gt;C20,K20&gt;K16,K20&lt;L20),"Er","")</f>
      </c>
      <c r="W20" s="55">
        <f>IF(OR(L20&gt;K20,L20&gt;D20,L20&gt;L16),"Er","")</f>
      </c>
    </row>
    <row r="21" spans="2:23" ht="15">
      <c r="B21" s="329" t="s">
        <v>283</v>
      </c>
      <c r="C21" s="198">
        <f t="shared" si="8"/>
        <v>0</v>
      </c>
      <c r="D21" s="198">
        <f t="shared" si="8"/>
        <v>0</v>
      </c>
      <c r="E21" s="217"/>
      <c r="F21" s="217"/>
      <c r="G21" s="217"/>
      <c r="H21" s="217"/>
      <c r="I21" s="322"/>
      <c r="J21" s="322"/>
      <c r="K21" s="217"/>
      <c r="L21" s="218"/>
      <c r="M21" s="2"/>
      <c r="N21" s="55">
        <f t="shared" si="9"/>
      </c>
      <c r="O21" s="55">
        <f t="shared" si="10"/>
      </c>
      <c r="P21" s="55">
        <f>IF(E21&gt;E16,"Er","")</f>
      </c>
      <c r="Q21" s="55">
        <f>IF(OR(F21&gt;F16,F21&gt;E21),"Er","")</f>
      </c>
      <c r="R21" s="55">
        <f>IF(G21&gt;G16,"Er","")</f>
      </c>
      <c r="S21" s="55">
        <f>IF(OR(H21&gt;G21,H21&gt;H16),"Er","")</f>
      </c>
      <c r="T21" s="55">
        <f>IF(I21&gt;I16,"Er","")</f>
      </c>
      <c r="U21" s="55">
        <f>IF(OR(J21&gt;I21,J21&gt;J16),"Er","")</f>
      </c>
      <c r="V21" s="55">
        <f>IF(OR(K21&gt;C21,K21&gt;K16,K21&lt;L21),"Er","")</f>
      </c>
      <c r="W21" s="55">
        <f>IF(OR(L21&gt;K21,L21&gt;D21,L21&gt;L16),"Er","")</f>
      </c>
    </row>
    <row r="22" spans="2:23" ht="15">
      <c r="B22" s="329" t="s">
        <v>284</v>
      </c>
      <c r="C22" s="198">
        <f t="shared" si="8"/>
        <v>0</v>
      </c>
      <c r="D22" s="198">
        <f t="shared" si="8"/>
        <v>0</v>
      </c>
      <c r="E22" s="217"/>
      <c r="F22" s="217"/>
      <c r="G22" s="217"/>
      <c r="H22" s="217"/>
      <c r="I22" s="322"/>
      <c r="J22" s="322"/>
      <c r="K22" s="217"/>
      <c r="L22" s="218"/>
      <c r="M22" s="2"/>
      <c r="N22" s="55">
        <f t="shared" si="9"/>
      </c>
      <c r="O22" s="55">
        <f t="shared" si="10"/>
      </c>
      <c r="P22" s="55">
        <f>IF(E22&gt;E16,"Er","")</f>
      </c>
      <c r="Q22" s="55">
        <f>IF(OR(F22&gt;F16,F22&gt;E22),"Er","")</f>
      </c>
      <c r="R22" s="55">
        <f>IF(G22&gt;G16,"Er","")</f>
      </c>
      <c r="S22" s="55">
        <f>IF(OR(H22&gt;G22,H22&gt;H16),"Er","")</f>
      </c>
      <c r="T22" s="55">
        <f>IF(I22&gt;I16,"Er","")</f>
      </c>
      <c r="U22" s="55">
        <f>IF(OR(J22&gt;I22,J22&gt;J16),"Er","")</f>
      </c>
      <c r="V22" s="55">
        <f>IF(OR(K22&gt;C22,K22&gt;K16,K22&lt;L22),"Er","")</f>
      </c>
      <c r="W22" s="55">
        <f>IF(OR(L22&gt;K22,L22&gt;D22,L22&gt;L16),"Er","")</f>
      </c>
    </row>
    <row r="23" spans="2:23" ht="15">
      <c r="B23" s="329" t="s">
        <v>285</v>
      </c>
      <c r="C23" s="198">
        <f t="shared" si="8"/>
        <v>0</v>
      </c>
      <c r="D23" s="198">
        <f t="shared" si="8"/>
        <v>0</v>
      </c>
      <c r="E23" s="217"/>
      <c r="F23" s="217"/>
      <c r="G23" s="217"/>
      <c r="H23" s="217"/>
      <c r="I23" s="322"/>
      <c r="J23" s="322"/>
      <c r="K23" s="217"/>
      <c r="L23" s="218"/>
      <c r="M23" s="2"/>
      <c r="N23" s="55">
        <f t="shared" si="9"/>
      </c>
      <c r="O23" s="55">
        <f t="shared" si="10"/>
      </c>
      <c r="P23" s="55">
        <f>IF(E23&gt;E16,"Er","")</f>
      </c>
      <c r="Q23" s="55">
        <f>IF(OR(F23&gt;F16,F23&gt;E23),"Er","")</f>
      </c>
      <c r="R23" s="55">
        <f>IF(G23&gt;G16,"Er","")</f>
      </c>
      <c r="S23" s="55">
        <f>IF(OR(H23&gt;G23,H23&gt;H16),"Er","")</f>
      </c>
      <c r="T23" s="55">
        <f>IF(I23&gt;I16,"Er","")</f>
      </c>
      <c r="U23" s="55">
        <f>IF(OR(J23&gt;I23,J23&gt;J16),"Er","")</f>
      </c>
      <c r="V23" s="55">
        <f>IF(OR(K23&gt;C23,K23&gt;K16,K23&lt;L23),"Er","")</f>
      </c>
      <c r="W23" s="55">
        <f>IF(OR(L23&gt;K23,L23&gt;D23,L23&gt;L16),"Er","")</f>
      </c>
    </row>
    <row r="24" spans="2:23" ht="15">
      <c r="B24" s="329" t="s">
        <v>286</v>
      </c>
      <c r="C24" s="331">
        <f t="shared" si="8"/>
        <v>0</v>
      </c>
      <c r="D24" s="331">
        <f t="shared" si="8"/>
        <v>0</v>
      </c>
      <c r="E24" s="217"/>
      <c r="F24" s="217"/>
      <c r="G24" s="217"/>
      <c r="H24" s="217"/>
      <c r="I24" s="322"/>
      <c r="J24" s="322"/>
      <c r="K24" s="217"/>
      <c r="L24" s="218"/>
      <c r="M24" s="2"/>
      <c r="N24" s="55">
        <f t="shared" si="9"/>
      </c>
      <c r="O24" s="55">
        <f t="shared" si="10"/>
      </c>
      <c r="P24" s="55">
        <f>IF(E24&gt;E16,"Er","")</f>
      </c>
      <c r="Q24" s="55">
        <f>IF(OR(F24&gt;F16,F24&gt;E24),"Er","")</f>
      </c>
      <c r="R24" s="55">
        <f>IF(G24&gt;G16,"Er","")</f>
      </c>
      <c r="S24" s="55">
        <f>IF(OR(H24&gt;G24,H24&gt;H16),"Er","")</f>
      </c>
      <c r="T24" s="55">
        <f>IF(I24&gt;I16,"Er","")</f>
      </c>
      <c r="U24" s="55">
        <f>IF(OR(J24&gt;I24,J24&gt;J16),"Er","")</f>
      </c>
      <c r="V24" s="55">
        <f>IF(OR(K24&gt;C24,K24&gt;K16,K24&lt;L24),"Er","")</f>
      </c>
      <c r="W24" s="55">
        <f>IF(OR(L24&gt;K24,L24&gt;D24,L24&gt;L16),"Er","")</f>
      </c>
    </row>
    <row r="25" spans="2:23" ht="15">
      <c r="B25" s="330" t="s">
        <v>287</v>
      </c>
      <c r="C25" s="331">
        <f t="shared" si="8"/>
        <v>0</v>
      </c>
      <c r="D25" s="331">
        <f t="shared" si="8"/>
        <v>0</v>
      </c>
      <c r="E25" s="217"/>
      <c r="F25" s="217"/>
      <c r="G25" s="217"/>
      <c r="H25" s="217"/>
      <c r="I25" s="322"/>
      <c r="J25" s="322"/>
      <c r="K25" s="217"/>
      <c r="L25" s="218"/>
      <c r="M25" s="2"/>
      <c r="N25" s="55">
        <f t="shared" si="9"/>
      </c>
      <c r="O25" s="55">
        <f t="shared" si="10"/>
      </c>
      <c r="P25" s="55">
        <f>IF(E25&gt;E16,"Er","")</f>
      </c>
      <c r="Q25" s="55">
        <f>IF(OR(F25&gt;F16,F25&gt;E25),"Er","")</f>
      </c>
      <c r="R25" s="55">
        <f>IF(G25&gt;G16,"Er","")</f>
      </c>
      <c r="S25" s="55">
        <f>IF(OR(H25&gt;G25,H25&gt;H16),"Er","")</f>
      </c>
      <c r="T25" s="55">
        <f>IF(I25&gt;I16,"Er","")</f>
      </c>
      <c r="U25" s="55">
        <f>IF(OR(J25&gt;I25,J25&gt;J16),"Er","")</f>
      </c>
      <c r="V25" s="55">
        <f>IF(OR(K25&gt;C25,K25&gt;K16,K25&lt;L25),"Er","")</f>
      </c>
      <c r="W25" s="55">
        <f>IF(OR(L25&gt;K25,L25&gt;D25,L25&gt;L16),"Er","")</f>
      </c>
    </row>
    <row r="26" spans="2:23" ht="15">
      <c r="B26" s="172" t="s">
        <v>288</v>
      </c>
      <c r="C26" s="334">
        <f>SUM(C27:C47)</f>
        <v>0</v>
      </c>
      <c r="D26" s="334">
        <f>SUM(D27:D47)</f>
        <v>0</v>
      </c>
      <c r="E26" s="201">
        <f aca="true" t="shared" si="11" ref="E26:L26">E11</f>
        <v>0</v>
      </c>
      <c r="F26" s="201">
        <f t="shared" si="11"/>
        <v>0</v>
      </c>
      <c r="G26" s="201">
        <f t="shared" si="11"/>
        <v>0</v>
      </c>
      <c r="H26" s="201">
        <f t="shared" si="11"/>
        <v>0</v>
      </c>
      <c r="I26" s="319">
        <f t="shared" si="11"/>
        <v>0</v>
      </c>
      <c r="J26" s="319">
        <f t="shared" si="11"/>
        <v>0</v>
      </c>
      <c r="K26" s="201">
        <f t="shared" si="11"/>
        <v>0</v>
      </c>
      <c r="L26" s="202">
        <f t="shared" si="11"/>
        <v>0</v>
      </c>
      <c r="M26" s="336"/>
      <c r="N26" s="55">
        <f>IF(OR(C26&lt;D26,C26&lt;K26,C26&lt;&gt;C11),"Er","")</f>
      </c>
      <c r="O26" s="55">
        <f>IF(OR(D26&gt;C26,D26&lt;L26,D26&lt;&gt;D11),"Er","")</f>
      </c>
      <c r="P26" s="55">
        <f aca="true" t="shared" si="12" ref="P26:U26">IF(AND(E26&lt;&gt;SUM(E27:E47),E26&lt;&gt;""),"Er","")</f>
      </c>
      <c r="Q26" s="55">
        <f t="shared" si="12"/>
      </c>
      <c r="R26" s="55">
        <f t="shared" si="12"/>
      </c>
      <c r="S26" s="55">
        <f t="shared" si="12"/>
      </c>
      <c r="T26" s="55">
        <f t="shared" si="12"/>
      </c>
      <c r="U26" s="55">
        <f t="shared" si="12"/>
      </c>
      <c r="V26" s="55">
        <f>IF(OR(K26&lt;L26,K26&gt;C26,AND(K26&lt;&gt;SUM(K27:K47),K26&lt;&gt;"")),"Er","")</f>
      </c>
      <c r="W26" s="55">
        <f>IF(OR(L26&gt;K26,L26&gt;D26,AND(L26&lt;&gt;SUM(L27:L47),L26&lt;&gt;"")),"Er","")</f>
      </c>
    </row>
    <row r="27" spans="2:23" ht="15">
      <c r="B27" s="335" t="s">
        <v>289</v>
      </c>
      <c r="C27" s="197"/>
      <c r="D27" s="197">
        <f aca="true" t="shared" si="13" ref="D27:D48">SUM(F27,H27,J27)</f>
        <v>0</v>
      </c>
      <c r="E27" s="460"/>
      <c r="F27" s="217"/>
      <c r="G27" s="217"/>
      <c r="H27" s="217"/>
      <c r="I27" s="322"/>
      <c r="J27" s="322"/>
      <c r="K27" s="217"/>
      <c r="L27" s="218"/>
      <c r="M27" s="336"/>
      <c r="N27" s="55">
        <f aca="true" t="shared" si="14" ref="N27:N47">IF(OR(C27&lt;D27,C27&lt;K27),"Er","")</f>
      </c>
      <c r="O27" s="55">
        <f aca="true" t="shared" si="15" ref="O27:O47">IF(D27&gt;C27,"Er","")</f>
      </c>
      <c r="P27" s="55">
        <f>IF(E27&gt;E11,"Er","")</f>
      </c>
      <c r="Q27" s="55">
        <f>IF(OR(F27&gt;F11,F27&gt;E27),"Er","")</f>
      </c>
      <c r="R27" s="55">
        <f>IF(G27&gt;G11,"Er","")</f>
      </c>
      <c r="S27" s="55">
        <f>IF(OR(H27&gt;G27,H27&gt;H11),"Er","")</f>
      </c>
      <c r="T27" s="55">
        <f>IF(I27&gt;I11,"Er","")</f>
      </c>
      <c r="U27" s="55">
        <f>IF(OR(J27&gt;I27,J27&gt;J11),"Er","")</f>
      </c>
      <c r="V27" s="55">
        <f>IF(OR(K27&gt;C27,K27&gt;K11,K27&lt;L27),"Er","")</f>
      </c>
      <c r="W27" s="55">
        <f>IF(OR(L27&gt;K27,L27&gt;D27,L27&gt;L11),"Er","")</f>
      </c>
    </row>
    <row r="28" spans="2:23" ht="15">
      <c r="B28" s="337" t="s">
        <v>290</v>
      </c>
      <c r="C28" s="198"/>
      <c r="D28" s="198">
        <f t="shared" si="13"/>
        <v>0</v>
      </c>
      <c r="E28" s="461"/>
      <c r="F28" s="217"/>
      <c r="G28" s="217"/>
      <c r="H28" s="217"/>
      <c r="I28" s="322"/>
      <c r="J28" s="322"/>
      <c r="K28" s="217"/>
      <c r="L28" s="218"/>
      <c r="M28" s="336"/>
      <c r="N28" s="55">
        <f t="shared" si="14"/>
      </c>
      <c r="O28" s="55">
        <f t="shared" si="15"/>
      </c>
      <c r="P28" s="55">
        <f>IF(E28&gt;E11,"Er","")</f>
      </c>
      <c r="Q28" s="55">
        <f>IF(OR(F28&gt;F11,F28&gt;E28),"Er","")</f>
      </c>
      <c r="R28" s="55">
        <f>IF(G28&gt;G11,"Er","")</f>
      </c>
      <c r="S28" s="55">
        <f>IF(OR(H28&gt;G28,H28&gt;H11),"Er","")</f>
      </c>
      <c r="T28" s="55">
        <f>IF(I28&gt;I11,"Er","")</f>
      </c>
      <c r="U28" s="55">
        <f>IF(OR(J28&gt;I28,J28&gt;J11),"Er","")</f>
      </c>
      <c r="V28" s="55">
        <f>IF(OR(K28&gt;C28,K28&gt;K11,K28&lt;L28),"Er","")</f>
      </c>
      <c r="W28" s="55">
        <f>IF(OR(L28&gt;K28,L28&gt;D28,L28&gt;L11),"Er","")</f>
      </c>
    </row>
    <row r="29" spans="2:23" ht="15">
      <c r="B29" s="337" t="s">
        <v>181</v>
      </c>
      <c r="C29" s="198"/>
      <c r="D29" s="198">
        <f t="shared" si="13"/>
        <v>0</v>
      </c>
      <c r="E29" s="461"/>
      <c r="F29" s="217"/>
      <c r="G29" s="217"/>
      <c r="H29" s="217"/>
      <c r="I29" s="322"/>
      <c r="J29" s="322"/>
      <c r="K29" s="217"/>
      <c r="L29" s="218"/>
      <c r="M29" s="336"/>
      <c r="N29" s="55">
        <f t="shared" si="14"/>
      </c>
      <c r="O29" s="55">
        <f t="shared" si="15"/>
      </c>
      <c r="P29" s="55">
        <f>IF(E29&gt;E11,"Er","")</f>
      </c>
      <c r="Q29" s="55">
        <f>IF(OR(F29&gt;F11,F29&gt;E29),"Er","")</f>
      </c>
      <c r="R29" s="55">
        <f>IF(G29&gt;G11,"Er","")</f>
      </c>
      <c r="S29" s="55">
        <f>IF(OR(H29&gt;G29,H29&gt;H11),"Er","")</f>
      </c>
      <c r="T29" s="55">
        <f>IF(I29&gt;I11,"Er","")</f>
      </c>
      <c r="U29" s="55">
        <f>IF(OR(J29&gt;I29,J29&gt;J11),"Er","")</f>
      </c>
      <c r="V29" s="55">
        <f>IF(OR(K29&gt;C29,K29&gt;K11,K29&lt;L29),"Er","")</f>
      </c>
      <c r="W29" s="55">
        <f>IF(OR(L29&gt;K29,L29&gt;D29,L29&gt;L11),"Er","")</f>
      </c>
    </row>
    <row r="30" spans="2:23" ht="15">
      <c r="B30" s="337" t="s">
        <v>182</v>
      </c>
      <c r="C30" s="198"/>
      <c r="D30" s="198">
        <f t="shared" si="13"/>
        <v>0</v>
      </c>
      <c r="E30" s="461"/>
      <c r="F30" s="217"/>
      <c r="G30" s="217"/>
      <c r="H30" s="217"/>
      <c r="I30" s="322"/>
      <c r="J30" s="322"/>
      <c r="K30" s="217"/>
      <c r="L30" s="218"/>
      <c r="M30" s="336"/>
      <c r="N30" s="55">
        <f t="shared" si="14"/>
      </c>
      <c r="O30" s="55">
        <f t="shared" si="15"/>
      </c>
      <c r="P30" s="55">
        <f>IF(E30&gt;E11,"Er","")</f>
      </c>
      <c r="Q30" s="55">
        <f>IF(OR(F30&gt;F11,F30&gt;E30),"Er","")</f>
      </c>
      <c r="R30" s="55">
        <f>IF(G30&gt;G11,"Er","")</f>
      </c>
      <c r="S30" s="55">
        <f>IF(OR(H30&gt;G30,H30&gt;H11),"Er","")</f>
      </c>
      <c r="T30" s="55">
        <f>IF(I30&gt;I11,"Er","")</f>
      </c>
      <c r="U30" s="55">
        <f>IF(OR(J30&gt;I30,J30&gt;J11),"Er","")</f>
      </c>
      <c r="V30" s="55">
        <f>IF(OR(K30&gt;C30,K30&gt;K11,K30&lt;L30),"Er","")</f>
      </c>
      <c r="W30" s="55">
        <f>IF(OR(L30&gt;K30,L30&gt;D30,L30&gt;L11),"Er","")</f>
      </c>
    </row>
    <row r="31" spans="2:23" ht="15">
      <c r="B31" s="337" t="s">
        <v>291</v>
      </c>
      <c r="C31" s="198"/>
      <c r="D31" s="198">
        <f t="shared" si="13"/>
        <v>0</v>
      </c>
      <c r="E31" s="461">
        <f>SUM(G31,I31,K31)</f>
        <v>0</v>
      </c>
      <c r="F31" s="217"/>
      <c r="G31" s="217"/>
      <c r="H31" s="217"/>
      <c r="I31" s="322"/>
      <c r="J31" s="322"/>
      <c r="K31" s="217"/>
      <c r="L31" s="218"/>
      <c r="M31" s="336"/>
      <c r="N31" s="55">
        <f t="shared" si="14"/>
      </c>
      <c r="O31" s="55">
        <f t="shared" si="15"/>
      </c>
      <c r="P31" s="55">
        <f>IF(E31&gt;E11,"Er","")</f>
      </c>
      <c r="Q31" s="55">
        <f>IF(OR(F31&gt;F11,F31&gt;E31),"Er","")</f>
      </c>
      <c r="R31" s="55">
        <f>IF(G31&gt;G11,"Er","")</f>
      </c>
      <c r="S31" s="55">
        <f>IF(OR(H31&gt;G31,H31&gt;H11),"Er","")</f>
      </c>
      <c r="T31" s="55">
        <f>IF(I31&gt;I11,"Er","")</f>
      </c>
      <c r="U31" s="55">
        <f>IF(OR(J31&gt;I31,J31&gt;J11),"Er","")</f>
      </c>
      <c r="V31" s="55">
        <f>IF(OR(K31&gt;C31,K31&gt;K11,K31&lt;L31),"Er","")</f>
      </c>
      <c r="W31" s="55">
        <f>IF(OR(L31&gt;K31,L31&gt;D31,L31&gt;L11),"Er","")</f>
      </c>
    </row>
    <row r="32" spans="2:23" ht="15">
      <c r="B32" s="337" t="s">
        <v>184</v>
      </c>
      <c r="C32" s="198"/>
      <c r="D32" s="198">
        <f t="shared" si="13"/>
        <v>0</v>
      </c>
      <c r="E32" s="461">
        <f>SUM(G32,I32,K32)</f>
        <v>0</v>
      </c>
      <c r="F32" s="217"/>
      <c r="G32" s="217"/>
      <c r="H32" s="217"/>
      <c r="I32" s="322"/>
      <c r="J32" s="322"/>
      <c r="K32" s="217"/>
      <c r="L32" s="218"/>
      <c r="M32" s="336"/>
      <c r="N32" s="55">
        <f t="shared" si="14"/>
      </c>
      <c r="O32" s="55">
        <f t="shared" si="15"/>
      </c>
      <c r="P32" s="55">
        <f>IF(E32&gt;E11,"Er","")</f>
      </c>
      <c r="Q32" s="55">
        <f>IF(OR(F32&gt;F11,F32&gt;E32),"Er","")</f>
      </c>
      <c r="R32" s="55">
        <f>IF(G32&gt;G11,"Er","")</f>
      </c>
      <c r="S32" s="55">
        <f>IF(OR(H32&gt;G32,H32&gt;H11),"Er","")</f>
      </c>
      <c r="T32" s="55">
        <f>IF(I32&gt;I11,"Er","")</f>
      </c>
      <c r="U32" s="55">
        <f>IF(OR(J32&gt;I32,J32&gt;J11),"Er","")</f>
      </c>
      <c r="V32" s="55">
        <f>IF(OR(K32&gt;C32,K32&gt;K11,K32&lt;L32),"Er","")</f>
      </c>
      <c r="W32" s="55">
        <f>IF(OR(L32&gt;K32,L32&gt;D32,L32&gt;L11),"Er","")</f>
      </c>
    </row>
    <row r="33" spans="2:23" ht="15">
      <c r="B33" s="337" t="s">
        <v>185</v>
      </c>
      <c r="C33" s="198"/>
      <c r="D33" s="198">
        <f t="shared" si="13"/>
        <v>0</v>
      </c>
      <c r="E33" s="461">
        <f>SUM(G33,I33,K33)</f>
        <v>0</v>
      </c>
      <c r="F33" s="217"/>
      <c r="G33" s="217"/>
      <c r="H33" s="217"/>
      <c r="I33" s="322"/>
      <c r="J33" s="322"/>
      <c r="K33" s="217"/>
      <c r="L33" s="218"/>
      <c r="M33" s="336"/>
      <c r="N33" s="55">
        <f t="shared" si="14"/>
      </c>
      <c r="O33" s="55">
        <f t="shared" si="15"/>
      </c>
      <c r="P33" s="55">
        <f>IF(E33&gt;E11,"Er","")</f>
      </c>
      <c r="Q33" s="55">
        <f>IF(OR(F33&gt;F11,F33&gt;E33),"Er","")</f>
      </c>
      <c r="R33" s="55">
        <f>IF(G33&gt;G11,"Er","")</f>
      </c>
      <c r="S33" s="55">
        <f>IF(OR(H33&gt;G33,H33&gt;H11),"Er","")</f>
      </c>
      <c r="T33" s="55">
        <f>IF(I33&gt;I11,"Er","")</f>
      </c>
      <c r="U33" s="55">
        <f>IF(OR(J33&gt;I33,J33&gt;J11),"Er","")</f>
      </c>
      <c r="V33" s="55">
        <f>IF(OR(K33&gt;C33,K33&gt;K11,K33&lt;L33),"Er","")</f>
      </c>
      <c r="W33" s="55">
        <f>IF(OR(L33&gt;K33,L33&gt;D33,L33&gt;L11),"Er","")</f>
      </c>
    </row>
    <row r="34" spans="2:23" ht="15">
      <c r="B34" s="337" t="s">
        <v>186</v>
      </c>
      <c r="C34" s="198"/>
      <c r="D34" s="198">
        <f t="shared" si="13"/>
        <v>0</v>
      </c>
      <c r="E34" s="461">
        <f>SUM(G34,I34,K34)</f>
        <v>0</v>
      </c>
      <c r="F34" s="217"/>
      <c r="G34" s="217"/>
      <c r="H34" s="217"/>
      <c r="I34" s="322"/>
      <c r="J34" s="322"/>
      <c r="K34" s="217"/>
      <c r="L34" s="218"/>
      <c r="M34" s="336"/>
      <c r="N34" s="55">
        <f t="shared" si="14"/>
      </c>
      <c r="O34" s="55">
        <f t="shared" si="15"/>
      </c>
      <c r="P34" s="55">
        <f>IF(E34&gt;E11,"Er","")</f>
      </c>
      <c r="Q34" s="55">
        <f>IF(OR(F34&gt;F11,F34&gt;E34),"Er","")</f>
      </c>
      <c r="R34" s="55">
        <f>IF(G34&gt;G11,"Er","")</f>
      </c>
      <c r="S34" s="55">
        <f>IF(OR(H34&gt;G34,H34&gt;H11),"Er","")</f>
      </c>
      <c r="T34" s="55">
        <f>IF(I34&gt;I11,"Er","")</f>
      </c>
      <c r="U34" s="55">
        <f>IF(OR(J34&gt;I34,J34&gt;J11),"Er","")</f>
      </c>
      <c r="V34" s="55">
        <f>IF(OR(K34&gt;C34,K34&gt;K11,K34&lt;L34),"Er","")</f>
      </c>
      <c r="W34" s="55">
        <f>IF(OR(L34&gt;K34,L34&gt;D34,L34&gt;L11),"Er","")</f>
      </c>
    </row>
    <row r="35" spans="2:23" ht="15">
      <c r="B35" s="329" t="s">
        <v>292</v>
      </c>
      <c r="C35" s="198"/>
      <c r="D35" s="198">
        <f t="shared" si="13"/>
        <v>0</v>
      </c>
      <c r="E35" s="461"/>
      <c r="F35" s="217"/>
      <c r="G35" s="217"/>
      <c r="H35" s="217"/>
      <c r="I35" s="322"/>
      <c r="J35" s="322"/>
      <c r="K35" s="217"/>
      <c r="L35" s="218"/>
      <c r="M35" s="336"/>
      <c r="N35" s="55">
        <f t="shared" si="14"/>
      </c>
      <c r="O35" s="55">
        <f t="shared" si="15"/>
      </c>
      <c r="P35" s="55">
        <f>IF(E35&gt;E11,"Er","")</f>
      </c>
      <c r="Q35" s="55">
        <f>IF(OR(F35&gt;F11,F35&gt;E35),"Er","")</f>
      </c>
      <c r="R35" s="55">
        <f>IF(G35&gt;G11,"Er","")</f>
      </c>
      <c r="S35" s="55">
        <f>IF(OR(H35&gt;G35,H35&gt;H11),"Er","")</f>
      </c>
      <c r="T35" s="55">
        <f>IF(I35&gt;I11,"Er","")</f>
      </c>
      <c r="U35" s="55">
        <f>IF(OR(J35&gt;I35,J35&gt;J11),"Er","")</f>
      </c>
      <c r="V35" s="55">
        <f>IF(OR(K35&gt;C35,K35&gt;K11,K35&lt;L35),"Er","")</f>
      </c>
      <c r="W35" s="55">
        <f>IF(OR(L35&gt;K35,L35&gt;D35,L35&gt;L11),"Er","")</f>
      </c>
    </row>
    <row r="36" spans="2:23" ht="15">
      <c r="B36" s="329" t="s">
        <v>293</v>
      </c>
      <c r="C36" s="198"/>
      <c r="D36" s="198">
        <f t="shared" si="13"/>
        <v>0</v>
      </c>
      <c r="E36" s="461"/>
      <c r="F36" s="217"/>
      <c r="G36" s="217"/>
      <c r="H36" s="217"/>
      <c r="I36" s="322"/>
      <c r="J36" s="322"/>
      <c r="K36" s="217"/>
      <c r="L36" s="218"/>
      <c r="M36" s="336"/>
      <c r="N36" s="55">
        <f t="shared" si="14"/>
      </c>
      <c r="O36" s="55">
        <f t="shared" si="15"/>
      </c>
      <c r="P36" s="55">
        <f>IF(E36&gt;E11,"Er","")</f>
      </c>
      <c r="Q36" s="55">
        <f>IF(OR(F36&gt;F11,F36&gt;E36),"Er","")</f>
      </c>
      <c r="R36" s="55">
        <f>IF(G36&gt;G11,"Er","")</f>
      </c>
      <c r="S36" s="55">
        <f>IF(OR(H36&gt;G36,H36&gt;H11),"Er","")</f>
      </c>
      <c r="T36" s="55">
        <f>IF(I36&gt;I11,"Er","")</f>
      </c>
      <c r="U36" s="55">
        <f>IF(OR(J36&gt;I36,J36&gt;J11),"Er","")</f>
      </c>
      <c r="V36" s="55">
        <f>IF(OR(K36&gt;C36,K36&gt;K11,K36&lt;L36),"Er","")</f>
      </c>
      <c r="W36" s="55">
        <f>IF(OR(L36&gt;K36,L36&gt;D36,L36&gt;L11),"Er","")</f>
      </c>
    </row>
    <row r="37" spans="2:23" ht="15">
      <c r="B37" s="329" t="s">
        <v>294</v>
      </c>
      <c r="C37" s="198"/>
      <c r="D37" s="198">
        <f t="shared" si="13"/>
        <v>0</v>
      </c>
      <c r="E37" s="461"/>
      <c r="F37" s="217"/>
      <c r="G37" s="217"/>
      <c r="H37" s="217"/>
      <c r="I37" s="322"/>
      <c r="J37" s="322"/>
      <c r="K37" s="217"/>
      <c r="L37" s="218"/>
      <c r="M37" s="336"/>
      <c r="N37" s="55">
        <f t="shared" si="14"/>
      </c>
      <c r="O37" s="55">
        <f t="shared" si="15"/>
      </c>
      <c r="P37" s="55">
        <f>IF(E37&gt;E11,"Er","")</f>
      </c>
      <c r="Q37" s="55">
        <f>IF(OR(F37&gt;F11,F37&gt;E37),"Er","")</f>
      </c>
      <c r="R37" s="55">
        <f>IF(G37&gt;G11,"Er","")</f>
      </c>
      <c r="S37" s="55">
        <f>IF(OR(H37&gt;G37,H37&gt;H11),"Er","")</f>
      </c>
      <c r="T37" s="55">
        <f>IF(I37&gt;I11,"Er","")</f>
      </c>
      <c r="U37" s="55">
        <f>IF(OR(J37&gt;I37,J37&gt;J11),"Er","")</f>
      </c>
      <c r="V37" s="55">
        <f>IF(OR(K37&gt;C37,K37&gt;K11,K37&lt;L37),"Er","")</f>
      </c>
      <c r="W37" s="55">
        <f>IF(OR(L37&gt;K37,L37&gt;D37,L37&gt;L11),"Er","")</f>
      </c>
    </row>
    <row r="38" spans="2:23" ht="15">
      <c r="B38" s="329" t="s">
        <v>295</v>
      </c>
      <c r="C38" s="198"/>
      <c r="D38" s="198">
        <f t="shared" si="13"/>
        <v>0</v>
      </c>
      <c r="E38" s="461"/>
      <c r="F38" s="217"/>
      <c r="G38" s="217"/>
      <c r="H38" s="217"/>
      <c r="I38" s="322"/>
      <c r="J38" s="322"/>
      <c r="K38" s="217"/>
      <c r="L38" s="218"/>
      <c r="M38" s="336"/>
      <c r="N38" s="55">
        <f t="shared" si="14"/>
      </c>
      <c r="O38" s="55">
        <f t="shared" si="15"/>
      </c>
      <c r="P38" s="55">
        <f>IF(E38&gt;E11,"Er","")</f>
      </c>
      <c r="Q38" s="55">
        <f>IF(OR(F38&gt;F11,F38&gt;E38),"Er","")</f>
      </c>
      <c r="R38" s="55">
        <f>IF(G38&gt;G11,"Er","")</f>
      </c>
      <c r="S38" s="55">
        <f>IF(OR(H38&gt;G38,H38&gt;H11),"Er","")</f>
      </c>
      <c r="T38" s="55">
        <f>IF(I38&gt;I11,"Er","")</f>
      </c>
      <c r="U38" s="55">
        <f>IF(OR(J38&gt;I38,J38&gt;J11),"Er","")</f>
      </c>
      <c r="V38" s="55">
        <f>IF(OR(K38&gt;C38,K38&gt;K11,K38&lt;L38),"Er","")</f>
      </c>
      <c r="W38" s="55">
        <f>IF(OR(L38&gt;K38,L38&gt;D38,L38&gt;L11),"Er","")</f>
      </c>
    </row>
    <row r="39" spans="2:23" ht="15">
      <c r="B39" s="329" t="s">
        <v>296</v>
      </c>
      <c r="C39" s="198"/>
      <c r="D39" s="198">
        <f t="shared" si="13"/>
        <v>0</v>
      </c>
      <c r="E39" s="461"/>
      <c r="F39" s="217"/>
      <c r="G39" s="217"/>
      <c r="H39" s="217"/>
      <c r="I39" s="322"/>
      <c r="J39" s="322"/>
      <c r="K39" s="217"/>
      <c r="L39" s="218"/>
      <c r="M39" s="336"/>
      <c r="N39" s="320">
        <f t="shared" si="14"/>
      </c>
      <c r="O39" s="320">
        <f t="shared" si="15"/>
      </c>
      <c r="P39" s="320">
        <f>IF(E39&gt;E11,"Er","")</f>
      </c>
      <c r="Q39" s="320">
        <f>IF(OR(F39&gt;F11,F39&gt;E39),"Er","")</f>
      </c>
      <c r="R39" s="320">
        <f>IF(G39&gt;G11,"Er","")</f>
      </c>
      <c r="S39" s="320">
        <f>IF(OR(H39&gt;G39,H39&gt;H11),"Er","")</f>
      </c>
      <c r="T39" s="320">
        <f>IF(I39&gt;I11,"Er","")</f>
      </c>
      <c r="U39" s="320">
        <f>IF(OR(J39&gt;I39,J39&gt;J11),"Er","")</f>
      </c>
      <c r="V39" s="320">
        <f>IF(OR(K39&gt;C39,K39&gt;K11,K39&lt;L39),"Er","")</f>
      </c>
      <c r="W39" s="320">
        <f>IF(OR(L39&gt;K39,L39&gt;D39,L39&gt;L11),"Er","")</f>
      </c>
    </row>
    <row r="40" spans="2:23" ht="15">
      <c r="B40" s="329" t="s">
        <v>297</v>
      </c>
      <c r="C40" s="198"/>
      <c r="D40" s="198">
        <f t="shared" si="13"/>
        <v>0</v>
      </c>
      <c r="E40" s="461"/>
      <c r="F40" s="217"/>
      <c r="G40" s="217"/>
      <c r="H40" s="217"/>
      <c r="I40" s="322"/>
      <c r="J40" s="322"/>
      <c r="K40" s="217"/>
      <c r="L40" s="218"/>
      <c r="M40" s="336"/>
      <c r="N40" s="320">
        <f t="shared" si="14"/>
      </c>
      <c r="O40" s="320">
        <f t="shared" si="15"/>
      </c>
      <c r="P40" s="320">
        <f>IF(E40&gt;E11,"Er","")</f>
      </c>
      <c r="Q40" s="320">
        <f>IF(OR(F40&gt;F11,F40&gt;E40),"Er","")</f>
      </c>
      <c r="R40" s="320">
        <f>IF(G40&gt;G11,"Er","")</f>
      </c>
      <c r="S40" s="320">
        <f>IF(OR(H40&gt;G40,H40&gt;H11),"Er","")</f>
      </c>
      <c r="T40" s="320">
        <f>IF(I40&gt;I11,"Er","")</f>
      </c>
      <c r="U40" s="320">
        <f>IF(OR(J40&gt;I40,J40&gt;J11),"Er","")</f>
      </c>
      <c r="V40" s="320">
        <f>IF(OR(K40&gt;C40,K40&gt;K11,K40&lt;L40),"Er","")</f>
      </c>
      <c r="W40" s="320">
        <f>IF(OR(L40&gt;K40,L40&gt;D40,L40&gt;L11),"Er","")</f>
      </c>
    </row>
    <row r="41" spans="2:23" ht="15">
      <c r="B41" s="329" t="s">
        <v>298</v>
      </c>
      <c r="C41" s="198"/>
      <c r="D41" s="198">
        <f t="shared" si="13"/>
        <v>0</v>
      </c>
      <c r="E41" s="461"/>
      <c r="F41" s="217"/>
      <c r="G41" s="217"/>
      <c r="H41" s="217"/>
      <c r="I41" s="322"/>
      <c r="J41" s="322"/>
      <c r="K41" s="217"/>
      <c r="L41" s="218"/>
      <c r="M41" s="336"/>
      <c r="N41" s="320">
        <f t="shared" si="14"/>
      </c>
      <c r="O41" s="320">
        <f t="shared" si="15"/>
      </c>
      <c r="P41" s="320">
        <f>IF(E41&gt;E11,"Er","")</f>
      </c>
      <c r="Q41" s="320">
        <f>IF(OR(F41&gt;F11,F41&gt;E41),"Er","")</f>
      </c>
      <c r="R41" s="320">
        <f>IF(G41&gt;G11,"Er","")</f>
      </c>
      <c r="S41" s="320">
        <f>IF(OR(H41&gt;G41,H41&gt;H11),"Er","")</f>
      </c>
      <c r="T41" s="320">
        <f>IF(I41&gt;I11,"Er","")</f>
      </c>
      <c r="U41" s="320">
        <f>IF(OR(J41&gt;I41,J41&gt;J11),"Er","")</f>
      </c>
      <c r="V41" s="320">
        <f>IF(OR(K41&gt;C41,K41&gt;K11,K41&lt;L41),"Er","")</f>
      </c>
      <c r="W41" s="320">
        <f>IF(OR(L41&gt;K41,L41&gt;D41,L41&gt;L11),"Er","")</f>
      </c>
    </row>
    <row r="42" spans="2:23" ht="15">
      <c r="B42" s="329" t="s">
        <v>299</v>
      </c>
      <c r="C42" s="198"/>
      <c r="D42" s="198">
        <f t="shared" si="13"/>
        <v>0</v>
      </c>
      <c r="E42" s="461"/>
      <c r="F42" s="217"/>
      <c r="G42" s="217"/>
      <c r="H42" s="217"/>
      <c r="I42" s="322"/>
      <c r="J42" s="322"/>
      <c r="K42" s="217"/>
      <c r="L42" s="218"/>
      <c r="M42" s="336"/>
      <c r="N42" s="320">
        <f t="shared" si="14"/>
      </c>
      <c r="O42" s="320">
        <f t="shared" si="15"/>
      </c>
      <c r="P42" s="320">
        <f>IF(E42&gt;E11,"Er","")</f>
      </c>
      <c r="Q42" s="320">
        <f>IF(OR(F42&gt;F11,F42&gt;E42),"Er","")</f>
      </c>
      <c r="R42" s="320">
        <f>IF(G42&gt;G11,"Er","")</f>
      </c>
      <c r="S42" s="320">
        <f>IF(OR(H42&gt;G42,H42&gt;H11),"Er","")</f>
      </c>
      <c r="T42" s="320">
        <f>IF(I42&gt;I11,"Er","")</f>
      </c>
      <c r="U42" s="320">
        <f>IF(OR(J42&gt;I42,J42&gt;J11),"Er","")</f>
      </c>
      <c r="V42" s="320">
        <f>IF(OR(K42&gt;C42,K42&gt;K11,K42&lt;L42),"Er","")</f>
      </c>
      <c r="W42" s="320">
        <f>IF(OR(L42&gt;K42,L42&gt;D42,L42&gt;L11),"Er","")</f>
      </c>
    </row>
    <row r="43" spans="2:23" ht="15">
      <c r="B43" s="329" t="s">
        <v>300</v>
      </c>
      <c r="C43" s="198"/>
      <c r="D43" s="198">
        <f t="shared" si="13"/>
        <v>0</v>
      </c>
      <c r="E43" s="461"/>
      <c r="F43" s="217"/>
      <c r="G43" s="217"/>
      <c r="H43" s="217"/>
      <c r="I43" s="322"/>
      <c r="J43" s="322"/>
      <c r="K43" s="217"/>
      <c r="L43" s="218"/>
      <c r="M43" s="336"/>
      <c r="N43" s="320">
        <f t="shared" si="14"/>
      </c>
      <c r="O43" s="320">
        <f t="shared" si="15"/>
      </c>
      <c r="P43" s="320">
        <f>IF(E43&gt;E11,"Er","")</f>
      </c>
      <c r="Q43" s="320">
        <f>IF(OR(F43&gt;F11,F43&gt;E43),"Er","")</f>
      </c>
      <c r="R43" s="320">
        <f>IF(G43&gt;G11,"Er","")</f>
      </c>
      <c r="S43" s="320">
        <f>IF(OR(H43&gt;G43,H43&gt;H11),"Er","")</f>
      </c>
      <c r="T43" s="320">
        <f>IF(I43&gt;I11,"Er","")</f>
      </c>
      <c r="U43" s="320">
        <f>IF(OR(J43&gt;I43,J43&gt;J11),"Er","")</f>
      </c>
      <c r="V43" s="320">
        <f>IF(OR(K43&gt;C43,K43&gt;K11,K43&lt;L43),"Er","")</f>
      </c>
      <c r="W43" s="320">
        <f>IF(OR(L43&gt;K43,L43&gt;D43,L43&gt;L11),"Er","")</f>
      </c>
    </row>
    <row r="44" spans="2:23" ht="15">
      <c r="B44" s="329" t="s">
        <v>301</v>
      </c>
      <c r="C44" s="198"/>
      <c r="D44" s="198">
        <f t="shared" si="13"/>
        <v>0</v>
      </c>
      <c r="E44" s="461"/>
      <c r="F44" s="217"/>
      <c r="G44" s="217"/>
      <c r="H44" s="217"/>
      <c r="I44" s="322"/>
      <c r="J44" s="322"/>
      <c r="K44" s="217"/>
      <c r="L44" s="218"/>
      <c r="M44" s="336"/>
      <c r="N44" s="320">
        <f t="shared" si="14"/>
      </c>
      <c r="O44" s="320">
        <f t="shared" si="15"/>
      </c>
      <c r="P44" s="320">
        <f>IF(E44&gt;E11,"Er","")</f>
      </c>
      <c r="Q44" s="320">
        <f>IF(OR(F44&gt;F11,F44&gt;E44),"Er","")</f>
      </c>
      <c r="R44" s="320">
        <f>IF(G44&gt;G11,"Er","")</f>
      </c>
      <c r="S44" s="320">
        <f>IF(OR(H44&gt;G44,H44&gt;H11),"Er","")</f>
      </c>
      <c r="T44" s="320">
        <f>IF(I44&gt;I11,"Er","")</f>
      </c>
      <c r="U44" s="320">
        <f>IF(OR(J44&gt;I44,J44&gt;J11),"Er","")</f>
      </c>
      <c r="V44" s="320">
        <f>IF(OR(K44&gt;C44,K44&gt;K11,K44&lt;L44),"Er","")</f>
      </c>
      <c r="W44" s="320">
        <f>IF(OR(L44&gt;K44,L44&gt;D44,L44&gt;L11),"Er","")</f>
      </c>
    </row>
    <row r="45" spans="2:23" ht="15">
      <c r="B45" s="329" t="s">
        <v>302</v>
      </c>
      <c r="C45" s="198">
        <v>0</v>
      </c>
      <c r="D45" s="198">
        <f t="shared" si="13"/>
        <v>0</v>
      </c>
      <c r="E45" s="461">
        <v>0</v>
      </c>
      <c r="F45" s="217"/>
      <c r="G45" s="217"/>
      <c r="H45" s="217"/>
      <c r="I45" s="322"/>
      <c r="J45" s="322"/>
      <c r="K45" s="217"/>
      <c r="L45" s="218"/>
      <c r="M45" s="336"/>
      <c r="N45" s="320">
        <f t="shared" si="14"/>
      </c>
      <c r="O45" s="320">
        <f t="shared" si="15"/>
      </c>
      <c r="P45" s="320">
        <f>IF(E45&gt;E11,"Er","")</f>
      </c>
      <c r="Q45" s="320">
        <f>IF(OR(F45&gt;F11,F45&gt;E45),"Er","")</f>
      </c>
      <c r="R45" s="320">
        <f>IF(G45&gt;G11,"Er","")</f>
      </c>
      <c r="S45" s="320">
        <f>IF(OR(H45&gt;G45,H45&gt;H11),"Er","")</f>
      </c>
      <c r="T45" s="320">
        <f>IF(I45&gt;I11,"Er","")</f>
      </c>
      <c r="U45" s="320">
        <f>IF(OR(J45&gt;I45,J45&gt;J11),"Er","")</f>
      </c>
      <c r="V45" s="320">
        <f>IF(OR(K45&gt;C45,K45&gt;K11,K45&lt;L45),"Er","")</f>
      </c>
      <c r="W45" s="320">
        <f>IF(OR(L45&gt;K45,L45&gt;D45,L45&gt;L11),"Er","")</f>
      </c>
    </row>
    <row r="46" spans="2:23" ht="15">
      <c r="B46" s="329" t="s">
        <v>303</v>
      </c>
      <c r="C46" s="198">
        <f>SUM(E46,G46,I46)</f>
        <v>0</v>
      </c>
      <c r="D46" s="198">
        <f t="shared" si="13"/>
        <v>0</v>
      </c>
      <c r="E46" s="461">
        <f>SUM(G46,I46,K46)</f>
        <v>0</v>
      </c>
      <c r="F46" s="217"/>
      <c r="G46" s="217"/>
      <c r="H46" s="217"/>
      <c r="I46" s="322"/>
      <c r="J46" s="322"/>
      <c r="K46" s="217"/>
      <c r="L46" s="218"/>
      <c r="M46" s="336"/>
      <c r="N46" s="320">
        <f t="shared" si="14"/>
      </c>
      <c r="O46" s="320">
        <f t="shared" si="15"/>
      </c>
      <c r="P46" s="320">
        <f>IF(E46&gt;E11,"Er","")</f>
      </c>
      <c r="Q46" s="320">
        <f>IF(OR(F46&gt;F11,F46&gt;E46),"Er","")</f>
      </c>
      <c r="R46" s="320">
        <f>IF(G46&gt;G11,"Er","")</f>
      </c>
      <c r="S46" s="320">
        <f>IF(OR(H46&gt;G46,H46&gt;H11),"Er","")</f>
      </c>
      <c r="T46" s="320">
        <f>IF(I46&gt;I11,"Er","")</f>
      </c>
      <c r="U46" s="320">
        <f>IF(OR(J46&gt;I46,J46&gt;J11),"Er","")</f>
      </c>
      <c r="V46" s="320">
        <f>IF(OR(K46&gt;C46,K46&gt;K11,K46&lt;L46),"Er","")</f>
      </c>
      <c r="W46" s="320">
        <f>IF(OR(L46&gt;K46,L46&gt;D46,L46&gt;L11),"Er","")</f>
      </c>
    </row>
    <row r="47" spans="2:23" ht="15">
      <c r="B47" s="337" t="s">
        <v>304</v>
      </c>
      <c r="C47" s="199">
        <f>SUM(E47,G47,I47)</f>
        <v>0</v>
      </c>
      <c r="D47" s="199">
        <f t="shared" si="13"/>
        <v>0</v>
      </c>
      <c r="E47" s="462">
        <f>SUM(G47,I47,K47)</f>
        <v>0</v>
      </c>
      <c r="F47" s="217"/>
      <c r="G47" s="217"/>
      <c r="H47" s="217"/>
      <c r="I47" s="322"/>
      <c r="J47" s="322"/>
      <c r="K47" s="217"/>
      <c r="L47" s="218"/>
      <c r="M47" s="336"/>
      <c r="N47" s="320">
        <f t="shared" si="14"/>
      </c>
      <c r="O47" s="320">
        <f t="shared" si="15"/>
      </c>
      <c r="P47" s="320">
        <f>IF(E47&gt;E11,"Er","")</f>
      </c>
      <c r="Q47" s="320">
        <f>IF(OR(F47&gt;F11,F47&gt;E47),"Er","")</f>
      </c>
      <c r="R47" s="320">
        <f>IF(G47&gt;G11,"Er","")</f>
      </c>
      <c r="S47" s="320">
        <f>IF(OR(H47&gt;G47,H47&gt;H11),"Er","")</f>
      </c>
      <c r="T47" s="320">
        <f>IF(I47&gt;I11,"Er","")</f>
      </c>
      <c r="U47" s="320">
        <f>IF(OR(J47&gt;I47,J47&gt;J11),"Er","")</f>
      </c>
      <c r="V47" s="320">
        <f>IF(OR(K47&gt;C47,K47&gt;K11,K47&lt;L47),"Er","")</f>
      </c>
      <c r="W47" s="320">
        <f>IF(OR(L47&gt;K47,L47&gt;D47,L47&gt;L11),"Er","")</f>
      </c>
    </row>
    <row r="48" spans="2:23" ht="15">
      <c r="B48" s="327" t="s">
        <v>305</v>
      </c>
      <c r="C48" s="201">
        <f>SUM(E48,G48,I48)</f>
        <v>0</v>
      </c>
      <c r="D48" s="201">
        <f t="shared" si="13"/>
        <v>0</v>
      </c>
      <c r="E48" s="217"/>
      <c r="F48" s="217"/>
      <c r="G48" s="217"/>
      <c r="H48" s="217"/>
      <c r="I48" s="322"/>
      <c r="J48" s="322"/>
      <c r="K48" s="217"/>
      <c r="L48" s="218"/>
      <c r="M48" s="2"/>
      <c r="N48" s="55">
        <f>IF(OR(C48&lt;D48,C48&lt;K48,C48&gt;C11),"Er","")</f>
      </c>
      <c r="O48" s="55">
        <f>IF(OR(D48&gt;C48,D48&gt;D11),"Er","")</f>
      </c>
      <c r="P48" s="55">
        <f>IF(E48&gt;E11,"Er","")</f>
      </c>
      <c r="Q48" s="55">
        <f>IF(F48&gt;E48,"Er","")</f>
      </c>
      <c r="R48" s="55">
        <f>IF(G48&gt;G11,"Er","")</f>
      </c>
      <c r="S48" s="55">
        <f>IF(H48&gt;G48,"Er","")</f>
      </c>
      <c r="T48" s="55">
        <f>IF(I48&gt;I11,"Er","")</f>
      </c>
      <c r="U48" s="55">
        <f>IF(J48&gt;I48,"Er","")</f>
      </c>
      <c r="V48" s="55">
        <f>IF(OR(K48&gt;C48,K48&lt;L48),"Er","")</f>
      </c>
      <c r="W48" s="55">
        <f>IF(OR(L48&gt;K48,L48&gt;D48),"Er","")</f>
      </c>
    </row>
    <row r="49" spans="2:23" ht="15">
      <c r="B49" s="172" t="s">
        <v>273</v>
      </c>
      <c r="C49" s="201">
        <f>SUM(C50:C52)</f>
        <v>0</v>
      </c>
      <c r="D49" s="201">
        <f>SUM(D50:D52)</f>
        <v>0</v>
      </c>
      <c r="E49" s="201">
        <f aca="true" t="shared" si="16" ref="E49:J49">SUM(E50:E52)</f>
        <v>0</v>
      </c>
      <c r="F49" s="201">
        <f t="shared" si="16"/>
        <v>0</v>
      </c>
      <c r="G49" s="201">
        <f t="shared" si="16"/>
        <v>0</v>
      </c>
      <c r="H49" s="201">
        <f t="shared" si="16"/>
        <v>0</v>
      </c>
      <c r="I49" s="319">
        <f t="shared" si="16"/>
        <v>0</v>
      </c>
      <c r="J49" s="319">
        <f t="shared" si="16"/>
        <v>0</v>
      </c>
      <c r="K49" s="201">
        <f>SUM(K50:K52)</f>
        <v>0</v>
      </c>
      <c r="L49" s="202">
        <f>SUM(L50:L52)</f>
        <v>0</v>
      </c>
      <c r="N49" s="320">
        <f>IF(OR(C49&lt;D49,C49&lt;K49,C49&lt;&gt;C54),"Er","")</f>
      </c>
      <c r="O49" s="320">
        <f>IF(OR(D49&gt;C49,D49&lt;L49,D49&lt;&gt;D54),"Er","")</f>
      </c>
      <c r="P49" s="55">
        <f>IF(OR(E49&lt;&gt;E54),"Er","")</f>
      </c>
      <c r="Q49" s="55">
        <f>IF(OR(F49&lt;&gt;F54,F49&gt;E49),"Er","")</f>
      </c>
      <c r="R49" s="55">
        <f>IF(OR(G49&lt;&gt;G54),"Er","")</f>
      </c>
      <c r="S49" s="55">
        <f>IF(OR(H49&lt;&gt;H54,H49&gt;G49),"Er","")</f>
      </c>
      <c r="T49" s="55">
        <f>IF(OR(I49&lt;&gt;I54),"Er","")</f>
      </c>
      <c r="U49" s="55">
        <f>IF(OR(J49&lt;&gt;J54,J49&gt;I49),"Er","")</f>
      </c>
      <c r="V49" s="55">
        <f>IF(OR(K49&lt;&gt;K54,K49&lt;L49,K49&gt;C49),"Er","")</f>
      </c>
      <c r="W49" s="55">
        <f>IF(OR(L49&lt;&gt;L54,L49&gt;K49,L49&gt;D49),"Er","")</f>
      </c>
    </row>
    <row r="50" spans="2:23" ht="15">
      <c r="B50" s="328" t="s">
        <v>274</v>
      </c>
      <c r="C50" s="197">
        <f aca="true" t="shared" si="17" ref="C50:D53">SUM(E50,G50,I50)</f>
        <v>0</v>
      </c>
      <c r="D50" s="197">
        <f t="shared" si="17"/>
        <v>0</v>
      </c>
      <c r="E50" s="217"/>
      <c r="F50" s="217"/>
      <c r="G50" s="217"/>
      <c r="H50" s="217"/>
      <c r="I50" s="322"/>
      <c r="J50" s="322"/>
      <c r="K50" s="217"/>
      <c r="L50" s="218"/>
      <c r="N50" s="320">
        <f>IF(C50&lt;D50,"Er","")</f>
      </c>
      <c r="O50" s="320">
        <f>IF(OR(D50&gt;C50,D50&lt;L50),"Er","")</f>
      </c>
      <c r="P50" s="55"/>
      <c r="Q50" s="55">
        <f>IF(F50&gt;E50,"Er","")</f>
      </c>
      <c r="R50" s="55"/>
      <c r="S50" s="55">
        <f>IF(H50&gt;G50,"Er","")</f>
      </c>
      <c r="T50" s="55"/>
      <c r="U50" s="55">
        <f>IF(J50&gt;I50,"Er","")</f>
      </c>
      <c r="V50" s="320">
        <f>IF(OR(K50&lt;L50,K50&gt;C50),"Er","")</f>
      </c>
      <c r="W50" s="55">
        <f>IF(OR(L50&gt;D50,L50&gt;K50),"Er","")</f>
      </c>
    </row>
    <row r="51" spans="2:23" ht="15">
      <c r="B51" s="329" t="s">
        <v>275</v>
      </c>
      <c r="C51" s="198">
        <f t="shared" si="17"/>
        <v>0</v>
      </c>
      <c r="D51" s="198">
        <f t="shared" si="17"/>
        <v>0</v>
      </c>
      <c r="E51" s="217"/>
      <c r="F51" s="217"/>
      <c r="G51" s="217"/>
      <c r="H51" s="217"/>
      <c r="I51" s="322"/>
      <c r="J51" s="322"/>
      <c r="K51" s="217"/>
      <c r="L51" s="218"/>
      <c r="N51" s="320">
        <f>IF(C51&lt;D51,"Er","")</f>
      </c>
      <c r="O51" s="320">
        <f>IF(OR(D51&gt;C51,D51&lt;L51),"Er","")</f>
      </c>
      <c r="P51" s="55"/>
      <c r="Q51" s="55">
        <f>IF(F51&gt;E51,"Er","")</f>
      </c>
      <c r="R51" s="55"/>
      <c r="S51" s="55">
        <f>IF(H51&gt;G51,"Er","")</f>
      </c>
      <c r="T51" s="55"/>
      <c r="U51" s="55">
        <f>IF(J51&gt;I51,"Er","")</f>
      </c>
      <c r="V51" s="320">
        <f>IF(OR(K51&lt;L51,K51&gt;C51),"Er","")</f>
      </c>
      <c r="W51" s="55">
        <f>IF(OR(L51&gt;D51,L51&gt;K51),"Er","")</f>
      </c>
    </row>
    <row r="52" spans="2:23" ht="15">
      <c r="B52" s="330" t="s">
        <v>276</v>
      </c>
      <c r="C52" s="331">
        <f t="shared" si="17"/>
        <v>0</v>
      </c>
      <c r="D52" s="331">
        <f t="shared" si="17"/>
        <v>0</v>
      </c>
      <c r="E52" s="217"/>
      <c r="F52" s="217"/>
      <c r="G52" s="217"/>
      <c r="H52" s="217"/>
      <c r="I52" s="322"/>
      <c r="J52" s="322"/>
      <c r="K52" s="217"/>
      <c r="L52" s="218"/>
      <c r="N52" s="320">
        <f>IF(C52&lt;D52,"Er","")</f>
      </c>
      <c r="O52" s="320">
        <f>IF(OR(D52&gt;C52,D52&lt;L52),"Er","")</f>
      </c>
      <c r="P52" s="55"/>
      <c r="Q52" s="55">
        <f>IF(F52&gt;E52,"Er","")</f>
      </c>
      <c r="R52" s="55"/>
      <c r="S52" s="55">
        <f>IF(H52&gt;G52,"Er","")</f>
      </c>
      <c r="T52" s="55"/>
      <c r="U52" s="55">
        <f>IF(J52&gt;I52,"Er","")</f>
      </c>
      <c r="V52" s="320">
        <f>IF(OR(K52&lt;L52,K52&gt;C52),"Er","")</f>
      </c>
      <c r="W52" s="55">
        <f>IF(OR(L52&gt;D52,L52&gt;K52),"Er","")</f>
      </c>
    </row>
    <row r="53" spans="2:23" ht="15.75" customHeight="1">
      <c r="B53" s="333" t="s">
        <v>277</v>
      </c>
      <c r="C53" s="201">
        <f t="shared" si="17"/>
        <v>0</v>
      </c>
      <c r="D53" s="201">
        <f t="shared" si="17"/>
        <v>0</v>
      </c>
      <c r="E53" s="217"/>
      <c r="F53" s="217"/>
      <c r="G53" s="217"/>
      <c r="H53" s="217"/>
      <c r="I53" s="322"/>
      <c r="J53" s="322"/>
      <c r="K53" s="217"/>
      <c r="L53" s="218"/>
      <c r="N53" s="320">
        <f>IF(OR(C53&lt;D53,C53&gt;C49),"Er","")</f>
      </c>
      <c r="O53" s="320">
        <f>IF(OR(D53&gt;C53,D53&gt;D49,D53&lt;L53),"Er","")</f>
      </c>
      <c r="P53" s="320">
        <f>IF(E53&gt;E49,"Er","")</f>
      </c>
      <c r="Q53" s="320">
        <f>IF(OR(F53&gt;F49,F53&gt;E53),"Er","")</f>
      </c>
      <c r="R53" s="320">
        <f>IF(G53&gt;G49,"Er","")</f>
      </c>
      <c r="S53" s="320">
        <f>IF(OR(H53&gt;H49,H53&gt;G53),"Er","")</f>
      </c>
      <c r="T53" s="320">
        <f>IF(I53&gt;I49,"Er","")</f>
      </c>
      <c r="U53" s="320">
        <f>IF(OR(J53&gt;J49,J53&gt;I53),"Er","")</f>
      </c>
      <c r="V53" s="320">
        <f>IF(OR(K53&lt;L53,K53&gt;C53,K53&gt;K49),"Er","")</f>
      </c>
      <c r="W53" s="320">
        <f>IF(OR(L53&gt;D53,L53&gt;K53,L53&gt;L49),"Er","")</f>
      </c>
    </row>
    <row r="54" spans="2:23" ht="15">
      <c r="B54" s="172" t="s">
        <v>278</v>
      </c>
      <c r="C54" s="334">
        <f>SUM(C55:C63)</f>
        <v>0</v>
      </c>
      <c r="D54" s="334">
        <f>SUM(D55:D63)</f>
        <v>0</v>
      </c>
      <c r="E54" s="201">
        <f aca="true" t="shared" si="18" ref="E54:J54">E49</f>
        <v>0</v>
      </c>
      <c r="F54" s="201">
        <f t="shared" si="18"/>
        <v>0</v>
      </c>
      <c r="G54" s="201">
        <f t="shared" si="18"/>
        <v>0</v>
      </c>
      <c r="H54" s="201">
        <f t="shared" si="18"/>
        <v>0</v>
      </c>
      <c r="I54" s="201">
        <f t="shared" si="18"/>
        <v>0</v>
      </c>
      <c r="J54" s="201">
        <f t="shared" si="18"/>
        <v>0</v>
      </c>
      <c r="K54" s="201">
        <f>K49</f>
        <v>0</v>
      </c>
      <c r="L54" s="201">
        <f>L49</f>
        <v>0</v>
      </c>
      <c r="M54" s="2"/>
      <c r="N54" s="55">
        <f>IF(OR(C54&lt;D54,C54&lt;K54,C54&lt;&gt;C49),"Er","")</f>
      </c>
      <c r="O54" s="55">
        <f>IF(OR(D54&gt;C54,D54&lt;L54,D54&lt;&gt;D49),"Er","")</f>
      </c>
      <c r="P54" s="55">
        <f aca="true" t="shared" si="19" ref="P54:U54">IF(AND(E54&lt;&gt;SUM(E55:E63),E54&lt;&gt;""),"Er","")</f>
      </c>
      <c r="Q54" s="55">
        <f t="shared" si="19"/>
      </c>
      <c r="R54" s="55">
        <f t="shared" si="19"/>
      </c>
      <c r="S54" s="55">
        <f t="shared" si="19"/>
      </c>
      <c r="T54" s="55">
        <f t="shared" si="19"/>
      </c>
      <c r="U54" s="55">
        <f t="shared" si="19"/>
      </c>
      <c r="V54" s="55">
        <f>IF(OR(K54&lt;L54,K54&gt;C54,AND(K54&lt;&gt;SUM(K55:K63),K54&lt;&gt;"")),"Er","")</f>
      </c>
      <c r="W54" s="55">
        <f>IF(OR(L54&gt;K54,L54&gt;D54,AND(L54&lt;&gt;SUM(L55:L63),L54&lt;&gt;"")),"Er","")</f>
      </c>
    </row>
    <row r="55" spans="2:23" ht="15">
      <c r="B55" s="328" t="s">
        <v>279</v>
      </c>
      <c r="C55" s="197">
        <f aca="true" t="shared" si="20" ref="C55:D63">SUM(E55,G55,I55)</f>
        <v>0</v>
      </c>
      <c r="D55" s="197">
        <f t="shared" si="20"/>
        <v>0</v>
      </c>
      <c r="E55" s="217"/>
      <c r="F55" s="217"/>
      <c r="G55" s="217"/>
      <c r="H55" s="217"/>
      <c r="I55" s="322"/>
      <c r="J55" s="322"/>
      <c r="K55" s="217"/>
      <c r="L55" s="218"/>
      <c r="M55" s="2"/>
      <c r="N55" s="55">
        <f aca="true" t="shared" si="21" ref="N55:N63">IF(OR(C55&lt;D55,C55&lt;K55),"Er","")</f>
      </c>
      <c r="O55" s="55">
        <f aca="true" t="shared" si="22" ref="O55:O63">IF(D55&gt;C55,"Er","")</f>
      </c>
      <c r="P55" s="55">
        <f>IF(E55&gt;E54,"Er","")</f>
      </c>
      <c r="Q55" s="55">
        <f>IF(OR(F55&gt;F54,F55&gt;E55),"Er","")</f>
      </c>
      <c r="R55" s="55">
        <f>IF(G55&gt;G54,"Er","")</f>
      </c>
      <c r="S55" s="55">
        <f>IF(OR(H55&gt;G55,H55&gt;H54),"Er","")</f>
      </c>
      <c r="T55" s="55">
        <f>IF(I55&gt;I54,"Er","")</f>
      </c>
      <c r="U55" s="55">
        <f>IF(OR(J55&gt;I55,J55&gt;J54),"Er","")</f>
      </c>
      <c r="V55" s="55">
        <f>IF(OR(K55&gt;C55,K55&gt;K54,K55&lt;L55),"Er","")</f>
      </c>
      <c r="W55" s="55">
        <f>IF(OR(L55&gt;K55,L55&gt;D55,L55&gt;L54),"Er","")</f>
      </c>
    </row>
    <row r="56" spans="2:23" ht="15">
      <c r="B56" s="329" t="s">
        <v>280</v>
      </c>
      <c r="C56" s="198">
        <f t="shared" si="20"/>
        <v>0</v>
      </c>
      <c r="D56" s="198">
        <f t="shared" si="20"/>
        <v>0</v>
      </c>
      <c r="E56" s="217"/>
      <c r="F56" s="217"/>
      <c r="G56" s="217"/>
      <c r="H56" s="217"/>
      <c r="I56" s="322"/>
      <c r="J56" s="322"/>
      <c r="K56" s="217"/>
      <c r="L56" s="218"/>
      <c r="M56" s="2"/>
      <c r="N56" s="55">
        <f t="shared" si="21"/>
      </c>
      <c r="O56" s="55">
        <f t="shared" si="22"/>
      </c>
      <c r="P56" s="55">
        <f>IF(E56&gt;E54,"Er","")</f>
      </c>
      <c r="Q56" s="55">
        <f>IF(OR(F56&gt;F54,F56&gt;E56),"Er","")</f>
      </c>
      <c r="R56" s="55">
        <f>IF(G56&gt;G54,"Er","")</f>
      </c>
      <c r="S56" s="55">
        <f>IF(OR(H56&gt;G56,H56&gt;H54),"Er","")</f>
      </c>
      <c r="T56" s="55">
        <f>IF(I56&gt;I54,"Er","")</f>
      </c>
      <c r="U56" s="55">
        <f>IF(OR(J56&gt;I56,J56&gt;J54),"Er","")</f>
      </c>
      <c r="V56" s="55">
        <f>IF(OR(K56&gt;C56,K56&gt;K54,K56&lt;L56),"Er","")</f>
      </c>
      <c r="W56" s="55">
        <f>IF(OR(L56&gt;K56,L56&gt;D56,L56&gt;L54),"Er","")</f>
      </c>
    </row>
    <row r="57" spans="2:23" ht="15">
      <c r="B57" s="329" t="s">
        <v>281</v>
      </c>
      <c r="C57" s="198">
        <f t="shared" si="20"/>
        <v>0</v>
      </c>
      <c r="D57" s="198">
        <f t="shared" si="20"/>
        <v>0</v>
      </c>
      <c r="E57" s="217"/>
      <c r="F57" s="217"/>
      <c r="G57" s="217"/>
      <c r="H57" s="217"/>
      <c r="I57" s="322"/>
      <c r="J57" s="322"/>
      <c r="K57" s="217"/>
      <c r="L57" s="218"/>
      <c r="M57" s="2"/>
      <c r="N57" s="55">
        <f t="shared" si="21"/>
      </c>
      <c r="O57" s="55">
        <f t="shared" si="22"/>
      </c>
      <c r="P57" s="55">
        <f>IF(E57&gt;E54,"Er","")</f>
      </c>
      <c r="Q57" s="55">
        <f>IF(OR(F57&gt;F54,F57&gt;E57),"Er","")</f>
      </c>
      <c r="R57" s="55">
        <f>IF(G57&gt;G54,"Er","")</f>
      </c>
      <c r="S57" s="55">
        <f>IF(OR(H57&gt;G57,H57&gt;H54),"Er","")</f>
      </c>
      <c r="T57" s="55">
        <f>IF(I57&gt;I54,"Er","")</f>
      </c>
      <c r="U57" s="55">
        <f>IF(OR(J57&gt;I57,J57&gt;J54),"Er","")</f>
      </c>
      <c r="V57" s="55">
        <f>IF(OR(K57&gt;C57,K57&gt;K54,K57&lt;L57),"Er","")</f>
      </c>
      <c r="W57" s="55">
        <f>IF(OR(L57&gt;K57,L57&gt;D57,L57&gt;L54),"Er","")</f>
      </c>
    </row>
    <row r="58" spans="2:23" ht="15">
      <c r="B58" s="329" t="s">
        <v>282</v>
      </c>
      <c r="C58" s="198">
        <f t="shared" si="20"/>
        <v>0</v>
      </c>
      <c r="D58" s="198">
        <f t="shared" si="20"/>
        <v>0</v>
      </c>
      <c r="E58" s="217"/>
      <c r="F58" s="217"/>
      <c r="G58" s="217"/>
      <c r="H58" s="217"/>
      <c r="I58" s="322"/>
      <c r="J58" s="322"/>
      <c r="K58" s="217"/>
      <c r="L58" s="218"/>
      <c r="M58" s="2"/>
      <c r="N58" s="55">
        <f t="shared" si="21"/>
      </c>
      <c r="O58" s="55">
        <f t="shared" si="22"/>
      </c>
      <c r="P58" s="55">
        <f>IF(E58&gt;E54,"Er","")</f>
      </c>
      <c r="Q58" s="55">
        <f>IF(OR(F58&gt;F54,F58&gt;E58),"Er","")</f>
      </c>
      <c r="R58" s="55">
        <f>IF(G58&gt;G54,"Er","")</f>
      </c>
      <c r="S58" s="55">
        <f>IF(OR(H58&gt;G58,H58&gt;H54),"Er","")</f>
      </c>
      <c r="T58" s="55">
        <f>IF(I58&gt;I54,"Er","")</f>
      </c>
      <c r="U58" s="55">
        <f>IF(OR(J58&gt;I58,J58&gt;J54),"Er","")</f>
      </c>
      <c r="V58" s="55">
        <f>IF(OR(K58&gt;C58,K58&gt;K54,K58&lt;L58),"Er","")</f>
      </c>
      <c r="W58" s="55">
        <f>IF(OR(L58&gt;K58,L58&gt;D58,L58&gt;L54),"Er","")</f>
      </c>
    </row>
    <row r="59" spans="2:23" ht="15">
      <c r="B59" s="329" t="s">
        <v>283</v>
      </c>
      <c r="C59" s="198">
        <f t="shared" si="20"/>
        <v>0</v>
      </c>
      <c r="D59" s="198">
        <f t="shared" si="20"/>
        <v>0</v>
      </c>
      <c r="E59" s="217"/>
      <c r="F59" s="217"/>
      <c r="G59" s="217"/>
      <c r="H59" s="217"/>
      <c r="I59" s="322"/>
      <c r="J59" s="322"/>
      <c r="K59" s="217"/>
      <c r="L59" s="218"/>
      <c r="M59" s="2"/>
      <c r="N59" s="55">
        <f t="shared" si="21"/>
      </c>
      <c r="O59" s="55">
        <f t="shared" si="22"/>
      </c>
      <c r="P59" s="55">
        <f>IF(E59&gt;E54,"Er","")</f>
      </c>
      <c r="Q59" s="55">
        <f>IF(OR(F59&gt;F54,F59&gt;E59),"Er","")</f>
      </c>
      <c r="R59" s="55">
        <f>IF(G59&gt;G54,"Er","")</f>
      </c>
      <c r="S59" s="55">
        <f>IF(OR(H59&gt;G59,H59&gt;H54),"Er","")</f>
      </c>
      <c r="T59" s="55">
        <f>IF(I59&gt;I54,"Er","")</f>
      </c>
      <c r="U59" s="55">
        <f>IF(OR(J59&gt;I59,J59&gt;J54),"Er","")</f>
      </c>
      <c r="V59" s="55">
        <f>IF(OR(K59&gt;C59,K59&gt;K54,K59&lt;L59),"Er","")</f>
      </c>
      <c r="W59" s="55">
        <f>IF(OR(L59&gt;K59,L59&gt;D59,L59&gt;L54),"Er","")</f>
      </c>
    </row>
    <row r="60" spans="2:23" ht="15">
      <c r="B60" s="329" t="s">
        <v>284</v>
      </c>
      <c r="C60" s="198">
        <f t="shared" si="20"/>
        <v>0</v>
      </c>
      <c r="D60" s="198">
        <f t="shared" si="20"/>
        <v>0</v>
      </c>
      <c r="E60" s="217"/>
      <c r="F60" s="217"/>
      <c r="G60" s="217"/>
      <c r="H60" s="217"/>
      <c r="I60" s="322"/>
      <c r="J60" s="322"/>
      <c r="K60" s="217"/>
      <c r="L60" s="218"/>
      <c r="M60" s="2"/>
      <c r="N60" s="55">
        <f t="shared" si="21"/>
      </c>
      <c r="O60" s="55">
        <f t="shared" si="22"/>
      </c>
      <c r="P60" s="55">
        <f>IF(E60&gt;E54,"Er","")</f>
      </c>
      <c r="Q60" s="55">
        <f>IF(OR(F60&gt;F54,F60&gt;E60),"Er","")</f>
      </c>
      <c r="R60" s="55">
        <f>IF(G60&gt;G54,"Er","")</f>
      </c>
      <c r="S60" s="55">
        <f>IF(OR(H60&gt;G60,H60&gt;H54),"Er","")</f>
      </c>
      <c r="T60" s="55">
        <f>IF(I60&gt;I54,"Er","")</f>
      </c>
      <c r="U60" s="55">
        <f>IF(OR(J60&gt;I60,J60&gt;J54),"Er","")</f>
      </c>
      <c r="V60" s="55">
        <f>IF(OR(K60&gt;C60,K60&gt;K54,K60&lt;L60),"Er","")</f>
      </c>
      <c r="W60" s="55">
        <f>IF(OR(L60&gt;K60,L60&gt;D60,L60&gt;L54),"Er","")</f>
      </c>
    </row>
    <row r="61" spans="2:23" ht="15">
      <c r="B61" s="329" t="s">
        <v>285</v>
      </c>
      <c r="C61" s="198">
        <f t="shared" si="20"/>
        <v>0</v>
      </c>
      <c r="D61" s="198">
        <f t="shared" si="20"/>
        <v>0</v>
      </c>
      <c r="E61" s="217"/>
      <c r="F61" s="217"/>
      <c r="G61" s="217"/>
      <c r="H61" s="217"/>
      <c r="I61" s="322"/>
      <c r="J61" s="322"/>
      <c r="K61" s="217"/>
      <c r="L61" s="218"/>
      <c r="M61" s="2"/>
      <c r="N61" s="55">
        <f t="shared" si="21"/>
      </c>
      <c r="O61" s="55">
        <f t="shared" si="22"/>
      </c>
      <c r="P61" s="55">
        <f>IF(E61&gt;E54,"Er","")</f>
      </c>
      <c r="Q61" s="55">
        <f>IF(OR(F61&gt;F54,F61&gt;E61),"Er","")</f>
      </c>
      <c r="R61" s="55">
        <f>IF(G61&gt;G54,"Er","")</f>
      </c>
      <c r="S61" s="55">
        <f>IF(OR(H61&gt;G61,H61&gt;H54),"Er","")</f>
      </c>
      <c r="T61" s="55">
        <f>IF(I61&gt;I54,"Er","")</f>
      </c>
      <c r="U61" s="55">
        <f>IF(OR(J61&gt;I61,J61&gt;J54),"Er","")</f>
      </c>
      <c r="V61" s="55">
        <f>IF(OR(K61&gt;C61,K61&gt;K54,K61&lt;L61),"Er","")</f>
      </c>
      <c r="W61" s="55">
        <f>IF(OR(L61&gt;K61,L61&gt;D61,L61&gt;L54),"Er","")</f>
      </c>
    </row>
    <row r="62" spans="2:23" ht="15">
      <c r="B62" s="329" t="s">
        <v>286</v>
      </c>
      <c r="C62" s="331">
        <f>SUM(E62,G62,I62)</f>
        <v>0</v>
      </c>
      <c r="D62" s="331">
        <f t="shared" si="20"/>
        <v>0</v>
      </c>
      <c r="E62" s="217"/>
      <c r="F62" s="217"/>
      <c r="G62" s="217"/>
      <c r="H62" s="217"/>
      <c r="I62" s="322"/>
      <c r="J62" s="322"/>
      <c r="K62" s="217"/>
      <c r="L62" s="218"/>
      <c r="M62" s="2"/>
      <c r="N62" s="55">
        <f t="shared" si="21"/>
      </c>
      <c r="O62" s="55">
        <f t="shared" si="22"/>
      </c>
      <c r="P62" s="55">
        <f>IF(E62&gt;E54,"Er","")</f>
      </c>
      <c r="Q62" s="55">
        <f>IF(OR(F62&gt;F54,F62&gt;E62),"Er","")</f>
      </c>
      <c r="R62" s="55">
        <f>IF(G62&gt;G54,"Er","")</f>
      </c>
      <c r="S62" s="55">
        <f>IF(OR(H62&gt;G62,H62&gt;H54),"Er","")</f>
      </c>
      <c r="T62" s="55">
        <f>IF(I62&gt;I54,"Er","")</f>
      </c>
      <c r="U62" s="55">
        <f>IF(OR(J62&gt;I62,J62&gt;J54),"Er","")</f>
      </c>
      <c r="V62" s="55">
        <f>IF(OR(K62&gt;C62,K62&gt;K54,K62&lt;L62),"Er","")</f>
      </c>
      <c r="W62" s="55">
        <f>IF(OR(L62&gt;K62,L62&gt;D62,L62&gt;L54),"Er","")</f>
      </c>
    </row>
    <row r="63" spans="2:23" ht="15">
      <c r="B63" s="330" t="s">
        <v>287</v>
      </c>
      <c r="C63" s="331">
        <f t="shared" si="20"/>
        <v>0</v>
      </c>
      <c r="D63" s="331">
        <f t="shared" si="20"/>
        <v>0</v>
      </c>
      <c r="E63" s="217"/>
      <c r="F63" s="217"/>
      <c r="G63" s="217"/>
      <c r="H63" s="217"/>
      <c r="I63" s="322"/>
      <c r="J63" s="322"/>
      <c r="K63" s="217"/>
      <c r="L63" s="218"/>
      <c r="M63" s="2"/>
      <c r="N63" s="55">
        <f t="shared" si="21"/>
      </c>
      <c r="O63" s="55">
        <f t="shared" si="22"/>
      </c>
      <c r="P63" s="55">
        <f>IF(E63&gt;E54,"Er","")</f>
      </c>
      <c r="Q63" s="55">
        <f>IF(OR(F63&gt;F54,F63&gt;E63),"Er","")</f>
      </c>
      <c r="R63" s="55">
        <f>IF(G63&gt;G54,"Er","")</f>
      </c>
      <c r="S63" s="55">
        <f>IF(OR(H63&gt;G63,H63&gt;H54),"Er","")</f>
      </c>
      <c r="T63" s="55">
        <f>IF(I63&gt;I54,"Er","")</f>
      </c>
      <c r="U63" s="55">
        <f>IF(OR(J63&gt;I63,J63&gt;J54),"Er","")</f>
      </c>
      <c r="V63" s="55">
        <f>IF(OR(K63&gt;C63,K63&gt;K54,K63&lt;L63),"Er","")</f>
      </c>
      <c r="W63" s="55">
        <f>IF(OR(L63&gt;K63,L63&gt;D63,L63&gt;L54),"Er","")</f>
      </c>
    </row>
    <row r="64" spans="2:13" ht="15">
      <c r="B64" s="687" t="s">
        <v>306</v>
      </c>
      <c r="C64" s="688"/>
      <c r="D64" s="688"/>
      <c r="E64" s="688"/>
      <c r="F64" s="688"/>
      <c r="G64" s="688"/>
      <c r="H64" s="688"/>
      <c r="I64" s="688"/>
      <c r="J64" s="688"/>
      <c r="K64" s="688"/>
      <c r="L64" s="689"/>
      <c r="M64" s="2"/>
    </row>
    <row r="65" spans="2:23" ht="15">
      <c r="B65" s="338" t="s">
        <v>19</v>
      </c>
      <c r="C65" s="339">
        <f>SUM(C66:C67)</f>
        <v>0</v>
      </c>
      <c r="D65" s="339">
        <f>SUM(D66:D67)</f>
        <v>0</v>
      </c>
      <c r="E65" s="339"/>
      <c r="F65" s="339"/>
      <c r="G65" s="339">
        <f aca="true" t="shared" si="23" ref="G65:L65">SUM(G66:G67)</f>
        <v>0</v>
      </c>
      <c r="H65" s="339">
        <f t="shared" si="23"/>
        <v>0</v>
      </c>
      <c r="I65" s="340">
        <f t="shared" si="23"/>
        <v>0</v>
      </c>
      <c r="J65" s="340">
        <f t="shared" si="23"/>
        <v>0</v>
      </c>
      <c r="K65" s="339">
        <f t="shared" si="23"/>
        <v>0</v>
      </c>
      <c r="L65" s="341">
        <f t="shared" si="23"/>
        <v>0</v>
      </c>
      <c r="N65" s="320">
        <f>IF(OR(C65&lt;D65,C65&lt;C8),"Er","")</f>
      </c>
      <c r="O65" s="320">
        <f>IF(OR(D65&gt;C65,D65&lt;L65,D65&lt;D8),"Er","")</f>
      </c>
      <c r="P65" s="320">
        <f>IF(E65&lt;E8,"Er","")</f>
      </c>
      <c r="Q65" s="320">
        <f>IF(OR(F65&gt;E65,F65&lt;F8),"Er","")</f>
      </c>
      <c r="R65" s="320">
        <f>IF(G65&lt;G8,"Er","")</f>
      </c>
      <c r="S65" s="320">
        <f>IF(OR(H65&gt;G65,H65&lt;H8),"Er","")</f>
      </c>
      <c r="T65" s="320">
        <f>IF(I65&lt;I8,"Er","")</f>
      </c>
      <c r="U65" s="320">
        <f>IF(OR(J65&gt;I65,J65&lt;J8),"Er","")</f>
      </c>
      <c r="V65" s="320">
        <f>IF(OR(K65&lt;K8,K65&lt;L65,K65&gt;C65),"Er","")</f>
      </c>
      <c r="W65" s="320">
        <f>IF(OR(L65&gt;K65,L65&gt;D65,L65&lt;L8),"Er","")</f>
      </c>
    </row>
    <row r="66" spans="2:23" ht="15">
      <c r="B66" s="342" t="s">
        <v>307</v>
      </c>
      <c r="C66" s="343">
        <f>SUM(E66,G66,I66)</f>
        <v>0</v>
      </c>
      <c r="D66" s="339">
        <f>SUM(F66,H66,J66)</f>
        <v>0</v>
      </c>
      <c r="E66" s="339"/>
      <c r="F66" s="339"/>
      <c r="G66" s="339">
        <f aca="true" t="shared" si="24" ref="G66:L66">SUM(G69:G77)</f>
        <v>0</v>
      </c>
      <c r="H66" s="339">
        <f t="shared" si="24"/>
        <v>0</v>
      </c>
      <c r="I66" s="339">
        <f t="shared" si="24"/>
        <v>0</v>
      </c>
      <c r="J66" s="339">
        <f t="shared" si="24"/>
        <v>0</v>
      </c>
      <c r="K66" s="339">
        <f t="shared" si="24"/>
        <v>0</v>
      </c>
      <c r="L66" s="341">
        <f t="shared" si="24"/>
        <v>0</v>
      </c>
      <c r="N66" s="320">
        <f>IF(C66&lt;D66,"Er","")</f>
      </c>
      <c r="O66" s="320">
        <f>IF(OR(D66&gt;C66,D66&lt;L66),"Er","")</f>
      </c>
      <c r="P66" s="320"/>
      <c r="Q66" s="320">
        <f>IF(F66&gt;E66,"Er","")</f>
      </c>
      <c r="R66" s="320"/>
      <c r="S66" s="320">
        <f>IF(H66&gt;G66,"Er","")</f>
      </c>
      <c r="T66" s="320"/>
      <c r="U66" s="320">
        <f>IF(J66&gt;I66,"Er","")</f>
      </c>
      <c r="V66" s="320">
        <f>IF(OR(K66&lt;L66,K66&gt;C66),"Er","")</f>
      </c>
      <c r="W66" s="320">
        <f>IF(OR(L66&gt;D66,L66&gt;K66),"Er","")</f>
      </c>
    </row>
    <row r="67" spans="2:23" ht="15">
      <c r="B67" s="344" t="s">
        <v>308</v>
      </c>
      <c r="C67" s="345">
        <f>SUM(E67,G67,I67)</f>
        <v>0</v>
      </c>
      <c r="D67" s="201">
        <f>SUM(F67,H67,J67)</f>
        <v>0</v>
      </c>
      <c r="E67" s="201"/>
      <c r="F67" s="201"/>
      <c r="G67" s="201">
        <f aca="true" t="shared" si="25" ref="G67:L67">SUM(G79:G87)</f>
        <v>0</v>
      </c>
      <c r="H67" s="201">
        <f t="shared" si="25"/>
        <v>0</v>
      </c>
      <c r="I67" s="201">
        <f t="shared" si="25"/>
        <v>0</v>
      </c>
      <c r="J67" s="201">
        <f t="shared" si="25"/>
        <v>0</v>
      </c>
      <c r="K67" s="201">
        <f t="shared" si="25"/>
        <v>0</v>
      </c>
      <c r="L67" s="202">
        <f t="shared" si="25"/>
        <v>0</v>
      </c>
      <c r="N67" s="320">
        <f>IF(C67&lt;D67,"Er","")</f>
      </c>
      <c r="O67" s="320">
        <f>IF(OR(D67&gt;C67,D67&lt;L67),"Er","")</f>
      </c>
      <c r="P67" s="320"/>
      <c r="Q67" s="320">
        <f>IF(F67&gt;E67,"Er","")</f>
      </c>
      <c r="R67" s="320"/>
      <c r="S67" s="320">
        <f>IF(H67&gt;G67,"Er","")</f>
      </c>
      <c r="T67" s="320"/>
      <c r="U67" s="320">
        <f>IF(J67&gt;I67,"Er","")</f>
      </c>
      <c r="V67" s="320">
        <f>IF(OR(K67&lt;L67,K67&gt;C67),"Er","")</f>
      </c>
      <c r="W67" s="320">
        <f>IF(OR(L67&gt;D67,L67&gt;K67),"Er","")</f>
      </c>
    </row>
    <row r="68" spans="2:23" ht="15">
      <c r="B68" s="346" t="s">
        <v>309</v>
      </c>
      <c r="C68" s="334">
        <f aca="true" t="shared" si="26" ref="C68:L68">SUM(C69:C77)</f>
        <v>0</v>
      </c>
      <c r="D68" s="334">
        <f t="shared" si="26"/>
        <v>0</v>
      </c>
      <c r="E68" s="334"/>
      <c r="F68" s="334"/>
      <c r="G68" s="334">
        <f t="shared" si="26"/>
        <v>0</v>
      </c>
      <c r="H68" s="334">
        <f t="shared" si="26"/>
        <v>0</v>
      </c>
      <c r="I68" s="334">
        <f t="shared" si="26"/>
        <v>0</v>
      </c>
      <c r="J68" s="334">
        <f t="shared" si="26"/>
        <v>0</v>
      </c>
      <c r="K68" s="334">
        <f t="shared" si="26"/>
        <v>0</v>
      </c>
      <c r="L68" s="347">
        <f t="shared" si="26"/>
        <v>0</v>
      </c>
      <c r="M68" s="2"/>
      <c r="N68" s="55">
        <f>IF(OR(C68&lt;D68,C68&lt;K68,C68&lt;&gt;C66),"Er","")</f>
      </c>
      <c r="O68" s="55">
        <f>IF(OR(D68&gt;C68,D68&lt;L68,D68&lt;&gt;D66),"Er","")</f>
      </c>
      <c r="P68" s="55">
        <f aca="true" t="shared" si="27" ref="P68:U68">IF(AND(E68&lt;&gt;SUM(E69:E77),E68&lt;&gt;""),"Er","")</f>
      </c>
      <c r="Q68" s="55">
        <f t="shared" si="27"/>
      </c>
      <c r="R68" s="55">
        <f t="shared" si="27"/>
      </c>
      <c r="S68" s="55">
        <f t="shared" si="27"/>
      </c>
      <c r="T68" s="55">
        <f t="shared" si="27"/>
      </c>
      <c r="U68" s="55">
        <f t="shared" si="27"/>
      </c>
      <c r="V68" s="55">
        <f>IF(OR(K68&lt;L68,K68&gt;C68,AND(K68&lt;&gt;SUM(K69:K77),K68&lt;&gt;"")),"Er","")</f>
      </c>
      <c r="W68" s="55">
        <f>IF(OR(L68&gt;K68,L68&gt;D68,AND(L68&lt;&gt;SUM(L69:L77),L68&lt;&gt;"")),"Er","")</f>
      </c>
    </row>
    <row r="69" spans="2:23" ht="15">
      <c r="B69" s="328" t="s">
        <v>279</v>
      </c>
      <c r="C69" s="197">
        <f aca="true" t="shared" si="28" ref="C69:D77">SUM(E69,G69,I69)</f>
        <v>0</v>
      </c>
      <c r="D69" s="197">
        <f t="shared" si="28"/>
        <v>0</v>
      </c>
      <c r="E69" s="217"/>
      <c r="F69" s="217"/>
      <c r="G69" s="217"/>
      <c r="H69" s="217"/>
      <c r="I69" s="322"/>
      <c r="J69" s="322"/>
      <c r="K69" s="217"/>
      <c r="L69" s="218"/>
      <c r="M69" s="2"/>
      <c r="N69" s="55">
        <f aca="true" t="shared" si="29" ref="N69:N77">IF(OR(C69&lt;D69,C69&lt;K69),"Er","")</f>
      </c>
      <c r="O69" s="55">
        <f aca="true" t="shared" si="30" ref="O69:O77">IF(D69&gt;C69,"Er","")</f>
      </c>
      <c r="P69" s="55">
        <f>IF(E69&gt;E68,"Er","")</f>
      </c>
      <c r="Q69" s="55">
        <f>IF(OR(F69&gt;F68,F69&gt;E69),"Er","")</f>
      </c>
      <c r="R69" s="55">
        <f>IF(G69&gt;G68,"Er","")</f>
      </c>
      <c r="S69" s="55">
        <f>IF(OR(H69&gt;G69,H69&gt;H68),"Er","")</f>
      </c>
      <c r="T69" s="55">
        <f>IF(I69&gt;I68,"Er","")</f>
      </c>
      <c r="U69" s="55">
        <f>IF(OR(J69&gt;I69,J69&gt;J68),"Er","")</f>
      </c>
      <c r="V69" s="55">
        <f>IF(OR(K69&gt;C69,K69&gt;K68,K69&lt;L69),"Er","")</f>
      </c>
      <c r="W69" s="55">
        <f>IF(OR(L69&gt;K69,L69&gt;D69,L69&gt;L68),"Er","")</f>
      </c>
    </row>
    <row r="70" spans="2:23" ht="15">
      <c r="B70" s="329" t="s">
        <v>280</v>
      </c>
      <c r="C70" s="198">
        <f t="shared" si="28"/>
        <v>0</v>
      </c>
      <c r="D70" s="198">
        <f t="shared" si="28"/>
        <v>0</v>
      </c>
      <c r="E70" s="217"/>
      <c r="F70" s="217"/>
      <c r="G70" s="217"/>
      <c r="H70" s="217"/>
      <c r="I70" s="322"/>
      <c r="J70" s="322"/>
      <c r="K70" s="217"/>
      <c r="L70" s="218"/>
      <c r="M70" s="2"/>
      <c r="N70" s="55">
        <f t="shared" si="29"/>
      </c>
      <c r="O70" s="55">
        <f t="shared" si="30"/>
      </c>
      <c r="P70" s="55">
        <f>IF(E70&gt;E68,"Er","")</f>
      </c>
      <c r="Q70" s="55">
        <f>IF(OR(F70&gt;F68,F70&gt;E70),"Er","")</f>
      </c>
      <c r="R70" s="55">
        <f>IF(G70&gt;G68,"Er","")</f>
      </c>
      <c r="S70" s="55">
        <f>IF(OR(H70&gt;G70,H70&gt;H68),"Er","")</f>
      </c>
      <c r="T70" s="55">
        <f>IF(I70&gt;I68,"Er","")</f>
      </c>
      <c r="U70" s="55">
        <f>IF(OR(J70&gt;I70,J70&gt;J68),"Er","")</f>
      </c>
      <c r="V70" s="55">
        <f>IF(OR(K70&gt;C70,K70&gt;K68,K70&lt;L70),"Er","")</f>
      </c>
      <c r="W70" s="55">
        <f>IF(OR(L70&gt;K70,L70&gt;D70,L70&gt;L68),"Er","")</f>
      </c>
    </row>
    <row r="71" spans="2:23" ht="15">
      <c r="B71" s="329" t="s">
        <v>281</v>
      </c>
      <c r="C71" s="198">
        <f t="shared" si="28"/>
        <v>0</v>
      </c>
      <c r="D71" s="198">
        <f t="shared" si="28"/>
        <v>0</v>
      </c>
      <c r="E71" s="217"/>
      <c r="F71" s="217"/>
      <c r="G71" s="217"/>
      <c r="H71" s="217"/>
      <c r="I71" s="322"/>
      <c r="J71" s="322"/>
      <c r="K71" s="217"/>
      <c r="L71" s="218"/>
      <c r="M71" s="2"/>
      <c r="N71" s="55">
        <f t="shared" si="29"/>
      </c>
      <c r="O71" s="55">
        <f t="shared" si="30"/>
      </c>
      <c r="P71" s="55">
        <f>IF(E71&gt;E68,"Er","")</f>
      </c>
      <c r="Q71" s="55">
        <f>IF(OR(F71&gt;F68,F71&gt;E71),"Er","")</f>
      </c>
      <c r="R71" s="55">
        <f>IF(G71&gt;G68,"Er","")</f>
      </c>
      <c r="S71" s="55">
        <f>IF(OR(H71&gt;G71,H71&gt;H68),"Er","")</f>
      </c>
      <c r="T71" s="55">
        <f>IF(I71&gt;I68,"Er","")</f>
      </c>
      <c r="U71" s="55">
        <f>IF(OR(J71&gt;I71,J71&gt;J68),"Er","")</f>
      </c>
      <c r="V71" s="55">
        <f>IF(OR(K71&gt;C71,K71&gt;K68,K71&lt;L71),"Er","")</f>
      </c>
      <c r="W71" s="55">
        <f>IF(OR(L71&gt;K71,L71&gt;D71,L71&gt;L68),"Er","")</f>
      </c>
    </row>
    <row r="72" spans="2:23" ht="15">
      <c r="B72" s="329" t="s">
        <v>282</v>
      </c>
      <c r="C72" s="198">
        <f t="shared" si="28"/>
        <v>0</v>
      </c>
      <c r="D72" s="198">
        <f t="shared" si="28"/>
        <v>0</v>
      </c>
      <c r="E72" s="217"/>
      <c r="F72" s="217"/>
      <c r="G72" s="217"/>
      <c r="H72" s="217"/>
      <c r="I72" s="322"/>
      <c r="J72" s="322"/>
      <c r="K72" s="217"/>
      <c r="L72" s="218"/>
      <c r="M72" s="2"/>
      <c r="N72" s="55">
        <f t="shared" si="29"/>
      </c>
      <c r="O72" s="55">
        <f t="shared" si="30"/>
      </c>
      <c r="P72" s="55">
        <f>IF(E72&gt;E68,"Er","")</f>
      </c>
      <c r="Q72" s="55">
        <f>IF(OR(F72&gt;F68,F72&gt;E72),"Er","")</f>
      </c>
      <c r="R72" s="55">
        <f>IF(G72&gt;G68,"Er","")</f>
      </c>
      <c r="S72" s="55">
        <f>IF(OR(H72&gt;G72,H72&gt;H68),"Er","")</f>
      </c>
      <c r="T72" s="55">
        <f>IF(I72&gt;I68,"Er","")</f>
      </c>
      <c r="U72" s="55">
        <f>IF(OR(J72&gt;I72,J72&gt;J68),"Er","")</f>
      </c>
      <c r="V72" s="55">
        <f>IF(OR(K72&gt;C72,K72&gt;K68,K72&lt;L72),"Er","")</f>
      </c>
      <c r="W72" s="55">
        <f>IF(OR(L72&gt;K72,L72&gt;D72,L72&gt;L68),"Er","")</f>
      </c>
    </row>
    <row r="73" spans="2:23" ht="15">
      <c r="B73" s="329" t="s">
        <v>283</v>
      </c>
      <c r="C73" s="198">
        <f t="shared" si="28"/>
        <v>0</v>
      </c>
      <c r="D73" s="198">
        <f t="shared" si="28"/>
        <v>0</v>
      </c>
      <c r="E73" s="217"/>
      <c r="F73" s="217"/>
      <c r="G73" s="217"/>
      <c r="H73" s="217"/>
      <c r="I73" s="322"/>
      <c r="J73" s="322"/>
      <c r="K73" s="217"/>
      <c r="L73" s="218"/>
      <c r="M73" s="2"/>
      <c r="N73" s="55">
        <f t="shared" si="29"/>
      </c>
      <c r="O73" s="55">
        <f t="shared" si="30"/>
      </c>
      <c r="P73" s="55">
        <f>IF(E73&gt;E68,"Er","")</f>
      </c>
      <c r="Q73" s="55">
        <f>IF(OR(F73&gt;F68,F73&gt;E73),"Er","")</f>
      </c>
      <c r="R73" s="55">
        <f>IF(G73&gt;G68,"Er","")</f>
      </c>
      <c r="S73" s="55">
        <f>IF(OR(H73&gt;G73,H73&gt;H68),"Er","")</f>
      </c>
      <c r="T73" s="55">
        <f>IF(I73&gt;I68,"Er","")</f>
      </c>
      <c r="U73" s="55">
        <f>IF(OR(J73&gt;I73,J73&gt;J68),"Er","")</f>
      </c>
      <c r="V73" s="55">
        <f>IF(OR(K73&gt;C73,K73&gt;K68,K73&lt;L73),"Er","")</f>
      </c>
      <c r="W73" s="55">
        <f>IF(OR(L73&gt;K73,L73&gt;D73,L73&gt;L68),"Er","")</f>
      </c>
    </row>
    <row r="74" spans="2:23" ht="15">
      <c r="B74" s="329" t="s">
        <v>284</v>
      </c>
      <c r="C74" s="198">
        <f t="shared" si="28"/>
        <v>0</v>
      </c>
      <c r="D74" s="198">
        <f t="shared" si="28"/>
        <v>0</v>
      </c>
      <c r="E74" s="217"/>
      <c r="F74" s="217"/>
      <c r="G74" s="217"/>
      <c r="H74" s="217"/>
      <c r="I74" s="322"/>
      <c r="J74" s="322"/>
      <c r="K74" s="217"/>
      <c r="L74" s="218"/>
      <c r="M74" s="2"/>
      <c r="N74" s="55">
        <f t="shared" si="29"/>
      </c>
      <c r="O74" s="55">
        <f t="shared" si="30"/>
      </c>
      <c r="P74" s="55">
        <f>IF(E74&gt;E68,"Er","")</f>
      </c>
      <c r="Q74" s="55">
        <f>IF(OR(F74&gt;F68,F74&gt;E74),"Er","")</f>
      </c>
      <c r="R74" s="55">
        <f>IF(G74&gt;G68,"Er","")</f>
      </c>
      <c r="S74" s="55">
        <f>IF(OR(H74&gt;G74,H74&gt;H68),"Er","")</f>
      </c>
      <c r="T74" s="55">
        <f>IF(I74&gt;I68,"Er","")</f>
      </c>
      <c r="U74" s="55">
        <f>IF(OR(J74&gt;I74,J74&gt;J68),"Er","")</f>
      </c>
      <c r="V74" s="55">
        <f>IF(OR(K74&gt;C74,K74&gt;K68,K74&lt;L74),"Er","")</f>
      </c>
      <c r="W74" s="55">
        <f>IF(OR(L74&gt;K74,L74&gt;D74,L74&gt;L68),"Er","")</f>
      </c>
    </row>
    <row r="75" spans="2:23" ht="15">
      <c r="B75" s="329" t="s">
        <v>285</v>
      </c>
      <c r="C75" s="198">
        <f t="shared" si="28"/>
        <v>0</v>
      </c>
      <c r="D75" s="198">
        <f t="shared" si="28"/>
        <v>0</v>
      </c>
      <c r="E75" s="217"/>
      <c r="F75" s="217"/>
      <c r="G75" s="217"/>
      <c r="H75" s="217"/>
      <c r="I75" s="322"/>
      <c r="J75" s="322"/>
      <c r="K75" s="217"/>
      <c r="L75" s="218"/>
      <c r="M75" s="2"/>
      <c r="N75" s="55">
        <f t="shared" si="29"/>
      </c>
      <c r="O75" s="55">
        <f t="shared" si="30"/>
      </c>
      <c r="P75" s="55">
        <f>IF(E75&gt;E68,"Er","")</f>
      </c>
      <c r="Q75" s="55">
        <f>IF(OR(F75&gt;F68,F75&gt;E75),"Er","")</f>
      </c>
      <c r="R75" s="55">
        <f>IF(G75&gt;G68,"Er","")</f>
      </c>
      <c r="S75" s="55">
        <f>IF(OR(H75&gt;G75,H75&gt;H68),"Er","")</f>
      </c>
      <c r="T75" s="55">
        <f>IF(I75&gt;I68,"Er","")</f>
      </c>
      <c r="U75" s="55">
        <f>IF(OR(J75&gt;I75,J75&gt;J68),"Er","")</f>
      </c>
      <c r="V75" s="55">
        <f>IF(OR(K75&gt;C75,K75&gt;K68,K75&lt;L75),"Er","")</f>
      </c>
      <c r="W75" s="55">
        <f>IF(OR(L75&gt;K75,L75&gt;D75,L75&gt;L68),"Er","")</f>
      </c>
    </row>
    <row r="76" spans="2:23" ht="15">
      <c r="B76" s="329" t="s">
        <v>286</v>
      </c>
      <c r="C76" s="198">
        <f t="shared" si="28"/>
        <v>0</v>
      </c>
      <c r="D76" s="198">
        <f t="shared" si="28"/>
        <v>0</v>
      </c>
      <c r="E76" s="217"/>
      <c r="F76" s="217"/>
      <c r="G76" s="217"/>
      <c r="H76" s="217"/>
      <c r="I76" s="322"/>
      <c r="J76" s="322"/>
      <c r="K76" s="217"/>
      <c r="L76" s="218"/>
      <c r="M76" s="2"/>
      <c r="N76" s="55">
        <f t="shared" si="29"/>
      </c>
      <c r="O76" s="55">
        <f t="shared" si="30"/>
      </c>
      <c r="P76" s="55">
        <f>IF(E76&gt;E68,"Er","")</f>
      </c>
      <c r="Q76" s="55">
        <f>IF(OR(F76&gt;F68,F76&gt;E76),"Er","")</f>
      </c>
      <c r="R76" s="55">
        <f>IF(G76&gt;G68,"Er","")</f>
      </c>
      <c r="S76" s="55">
        <f>IF(OR(H76&gt;G76,H76&gt;H68),"Er","")</f>
      </c>
      <c r="T76" s="55">
        <f>IF(I76&gt;I68,"Er","")</f>
      </c>
      <c r="U76" s="55">
        <f>IF(OR(J76&gt;I76,J76&gt;J68),"Er","")</f>
      </c>
      <c r="V76" s="55">
        <f>IF(OR(K76&gt;C76,K76&gt;K68,K76&lt;L76),"Er","")</f>
      </c>
      <c r="W76" s="55">
        <f>IF(OR(L76&gt;K76,L76&gt;D76,L76&gt;L68),"Er","")</f>
      </c>
    </row>
    <row r="77" spans="2:23" ht="15">
      <c r="B77" s="329" t="s">
        <v>287</v>
      </c>
      <c r="C77" s="199">
        <f t="shared" si="28"/>
        <v>0</v>
      </c>
      <c r="D77" s="199">
        <f t="shared" si="28"/>
        <v>0</v>
      </c>
      <c r="E77" s="217"/>
      <c r="F77" s="217"/>
      <c r="G77" s="217"/>
      <c r="H77" s="217"/>
      <c r="I77" s="322"/>
      <c r="J77" s="322"/>
      <c r="K77" s="217"/>
      <c r="L77" s="218"/>
      <c r="M77" s="2"/>
      <c r="N77" s="55">
        <f t="shared" si="29"/>
      </c>
      <c r="O77" s="55">
        <f t="shared" si="30"/>
      </c>
      <c r="P77" s="55">
        <f>IF(E77&gt;E68,"Er","")</f>
      </c>
      <c r="Q77" s="55">
        <f>IF(OR(F77&gt;F68,F77&gt;E77),"Er","")</f>
      </c>
      <c r="R77" s="55">
        <f>IF(G77&gt;G68,"Er","")</f>
      </c>
      <c r="S77" s="55">
        <f>IF(OR(H77&gt;G77,H77&gt;H68),"Er","")</f>
      </c>
      <c r="T77" s="55">
        <f>IF(I77&gt;I68,"Er","")</f>
      </c>
      <c r="U77" s="55">
        <f>IF(OR(J77&gt;I77,J77&gt;J68),"Er","")</f>
      </c>
      <c r="V77" s="55">
        <f>IF(OR(K77&gt;C77,K77&gt;K68,K77&lt;L77),"Er","")</f>
      </c>
      <c r="W77" s="55">
        <f>IF(OR(L77&gt;K77,L77&gt;D77,L77&gt;L68),"Er","")</f>
      </c>
    </row>
    <row r="78" spans="2:23" ht="15">
      <c r="B78" s="348" t="s">
        <v>310</v>
      </c>
      <c r="C78" s="201">
        <f>SUM(C79:C87)</f>
        <v>0</v>
      </c>
      <c r="D78" s="201">
        <f>SUM(D79:D87)</f>
        <v>0</v>
      </c>
      <c r="E78" s="201"/>
      <c r="F78" s="201"/>
      <c r="G78" s="201">
        <f aca="true" t="shared" si="31" ref="G78:L78">SUM(G79:G87)</f>
        <v>0</v>
      </c>
      <c r="H78" s="201">
        <f t="shared" si="31"/>
        <v>0</v>
      </c>
      <c r="I78" s="201">
        <f t="shared" si="31"/>
        <v>0</v>
      </c>
      <c r="J78" s="201">
        <f t="shared" si="31"/>
        <v>0</v>
      </c>
      <c r="K78" s="201">
        <f t="shared" si="31"/>
        <v>0</v>
      </c>
      <c r="L78" s="201">
        <f t="shared" si="31"/>
        <v>0</v>
      </c>
      <c r="M78" s="2"/>
      <c r="N78" s="55">
        <f>IF(OR(C78&lt;D78,C78&lt;K78,C78&lt;&gt;C67),"Er","")</f>
      </c>
      <c r="O78" s="55">
        <f>IF(OR(D78&gt;C78,D78&lt;L78,D78&lt;&gt;D67),"Er","")</f>
      </c>
      <c r="P78" s="55">
        <f aca="true" t="shared" si="32" ref="P78:U78">IF(AND(E78&lt;&gt;SUM(E79:E87),E78&lt;&gt;""),"Er","")</f>
      </c>
      <c r="Q78" s="55">
        <f t="shared" si="32"/>
      </c>
      <c r="R78" s="55">
        <f t="shared" si="32"/>
      </c>
      <c r="S78" s="55">
        <f t="shared" si="32"/>
      </c>
      <c r="T78" s="55">
        <f t="shared" si="32"/>
      </c>
      <c r="U78" s="55">
        <f t="shared" si="32"/>
      </c>
      <c r="V78" s="55">
        <f>IF(OR(K78&lt;L78,K78&gt;C78,AND(K78&lt;&gt;SUM(K79:K87),K78&lt;&gt;"")),"Er","")</f>
      </c>
      <c r="W78" s="55">
        <f>IF(OR(L78&gt;K78,L78&gt;D78,AND(L78&lt;&gt;SUM(L79:L87),L78&lt;&gt;"")),"Er","")</f>
      </c>
    </row>
    <row r="79" spans="2:23" ht="15">
      <c r="B79" s="328" t="s">
        <v>279</v>
      </c>
      <c r="C79" s="197">
        <f aca="true" t="shared" si="33" ref="C79:D87">SUM(E79,G79,I79)</f>
        <v>0</v>
      </c>
      <c r="D79" s="197">
        <f t="shared" si="33"/>
        <v>0</v>
      </c>
      <c r="E79" s="217"/>
      <c r="F79" s="217"/>
      <c r="G79" s="217"/>
      <c r="H79" s="217"/>
      <c r="I79" s="322"/>
      <c r="J79" s="322"/>
      <c r="K79" s="217"/>
      <c r="L79" s="218"/>
      <c r="M79" s="2"/>
      <c r="N79" s="55">
        <f aca="true" t="shared" si="34" ref="N79:N87">IF(OR(C79&lt;D79,C79&lt;K79),"Er","")</f>
      </c>
      <c r="O79" s="55">
        <f aca="true" t="shared" si="35" ref="O79:O87">IF(D79&gt;C79,"Er","")</f>
      </c>
      <c r="P79" s="55">
        <f>IF(E79&gt;E78,"Er","")</f>
      </c>
      <c r="Q79" s="55">
        <f>IF(OR(F79&gt;F78,F79&gt;E79),"Er","")</f>
      </c>
      <c r="R79" s="55">
        <f>IF(G79&gt;G78,"Er","")</f>
      </c>
      <c r="S79" s="55">
        <f>IF(OR(H79&gt;G79,H79&gt;H78),"Er","")</f>
      </c>
      <c r="T79" s="55">
        <f>IF(I79&gt;I78,"Er","")</f>
      </c>
      <c r="U79" s="55">
        <f>IF(OR(J79&gt;I79,J79&gt;J78),"Er","")</f>
      </c>
      <c r="V79" s="55">
        <f>IF(OR(K79&gt;C79,K79&gt;K78,K79&lt;L79),"Er","")</f>
      </c>
      <c r="W79" s="55">
        <f>IF(OR(L79&gt;K79,L79&gt;D79,L79&gt;L78),"Er","")</f>
      </c>
    </row>
    <row r="80" spans="2:23" ht="15">
      <c r="B80" s="329" t="s">
        <v>280</v>
      </c>
      <c r="C80" s="198">
        <f t="shared" si="33"/>
        <v>0</v>
      </c>
      <c r="D80" s="198">
        <f t="shared" si="33"/>
        <v>0</v>
      </c>
      <c r="E80" s="217"/>
      <c r="F80" s="217"/>
      <c r="G80" s="217"/>
      <c r="H80" s="217"/>
      <c r="I80" s="322"/>
      <c r="J80" s="322"/>
      <c r="K80" s="217"/>
      <c r="L80" s="218"/>
      <c r="M80" s="2"/>
      <c r="N80" s="55">
        <f t="shared" si="34"/>
      </c>
      <c r="O80" s="55">
        <f t="shared" si="35"/>
      </c>
      <c r="P80" s="55">
        <f>IF(E80&gt;E78,"Er","")</f>
      </c>
      <c r="Q80" s="55">
        <f>IF(OR(F80&gt;F78,F80&gt;E80),"Er","")</f>
      </c>
      <c r="R80" s="55">
        <f>IF(G80&gt;G78,"Er","")</f>
      </c>
      <c r="S80" s="55">
        <f>IF(OR(H80&gt;G80,H80&gt;H78),"Er","")</f>
      </c>
      <c r="T80" s="55">
        <f>IF(I80&gt;I78,"Er","")</f>
      </c>
      <c r="U80" s="55">
        <f>IF(OR(J80&gt;I80,J80&gt;J78),"Er","")</f>
      </c>
      <c r="V80" s="55">
        <f>IF(OR(K80&gt;C80,K80&gt;K78,K80&lt;L80),"Er","")</f>
      </c>
      <c r="W80" s="55">
        <f>IF(OR(L80&gt;K80,L80&gt;D80,L80&gt;L78),"Er","")</f>
      </c>
    </row>
    <row r="81" spans="2:23" ht="15">
      <c r="B81" s="329" t="s">
        <v>281</v>
      </c>
      <c r="C81" s="198">
        <f t="shared" si="33"/>
        <v>0</v>
      </c>
      <c r="D81" s="198">
        <f t="shared" si="33"/>
        <v>0</v>
      </c>
      <c r="E81" s="217"/>
      <c r="F81" s="217"/>
      <c r="G81" s="217"/>
      <c r="H81" s="217"/>
      <c r="I81" s="322"/>
      <c r="J81" s="322"/>
      <c r="K81" s="217"/>
      <c r="L81" s="218"/>
      <c r="M81" s="2"/>
      <c r="N81" s="55">
        <f t="shared" si="34"/>
      </c>
      <c r="O81" s="55">
        <f t="shared" si="35"/>
      </c>
      <c r="P81" s="55">
        <f>IF(E81&gt;E78,"Er","")</f>
      </c>
      <c r="Q81" s="55">
        <f>IF(OR(F81&gt;F78,F81&gt;E81),"Er","")</f>
      </c>
      <c r="R81" s="55">
        <f>IF(G81&gt;G78,"Er","")</f>
      </c>
      <c r="S81" s="55">
        <f>IF(OR(H81&gt;G81,H81&gt;H78),"Er","")</f>
      </c>
      <c r="T81" s="55">
        <f>IF(I81&gt;I78,"Er","")</f>
      </c>
      <c r="U81" s="55">
        <f>IF(OR(J81&gt;I81,J81&gt;J78),"Er","")</f>
      </c>
      <c r="V81" s="55">
        <f>IF(OR(K81&gt;C81,K81&gt;K78,K81&lt;L81),"Er","")</f>
      </c>
      <c r="W81" s="55">
        <f>IF(OR(L81&gt;K81,L81&gt;D81,L81&gt;L78),"Er","")</f>
      </c>
    </row>
    <row r="82" spans="2:23" ht="15">
      <c r="B82" s="329" t="s">
        <v>282</v>
      </c>
      <c r="C82" s="198">
        <f t="shared" si="33"/>
        <v>0</v>
      </c>
      <c r="D82" s="198">
        <f t="shared" si="33"/>
        <v>0</v>
      </c>
      <c r="E82" s="217"/>
      <c r="F82" s="217"/>
      <c r="G82" s="217"/>
      <c r="H82" s="217"/>
      <c r="I82" s="322"/>
      <c r="J82" s="322"/>
      <c r="K82" s="217"/>
      <c r="L82" s="218"/>
      <c r="M82" s="2"/>
      <c r="N82" s="55">
        <f t="shared" si="34"/>
      </c>
      <c r="O82" s="55">
        <f t="shared" si="35"/>
      </c>
      <c r="P82" s="55">
        <f>IF(E82&gt;E78,"Er","")</f>
      </c>
      <c r="Q82" s="55">
        <f>IF(OR(F82&gt;F78,F82&gt;E82),"Er","")</f>
      </c>
      <c r="R82" s="55">
        <f>IF(G82&gt;G78,"Er","")</f>
      </c>
      <c r="S82" s="55">
        <f>IF(OR(H82&gt;G82,H82&gt;H78),"Er","")</f>
      </c>
      <c r="T82" s="55">
        <f>IF(I82&gt;I78,"Er","")</f>
      </c>
      <c r="U82" s="55">
        <f>IF(OR(J82&gt;I82,J82&gt;J78),"Er","")</f>
      </c>
      <c r="V82" s="55">
        <f>IF(OR(K82&gt;C82,K82&gt;K78,K82&lt;L82),"Er","")</f>
      </c>
      <c r="W82" s="55">
        <f>IF(OR(L82&gt;K82,L82&gt;D82,L82&gt;L78),"Er","")</f>
      </c>
    </row>
    <row r="83" spans="2:23" ht="15">
      <c r="B83" s="329" t="s">
        <v>283</v>
      </c>
      <c r="C83" s="198">
        <f t="shared" si="33"/>
        <v>0</v>
      </c>
      <c r="D83" s="198">
        <f t="shared" si="33"/>
        <v>0</v>
      </c>
      <c r="E83" s="217"/>
      <c r="F83" s="217"/>
      <c r="G83" s="217"/>
      <c r="H83" s="217"/>
      <c r="I83" s="322"/>
      <c r="J83" s="322"/>
      <c r="K83" s="217"/>
      <c r="L83" s="218"/>
      <c r="M83" s="2"/>
      <c r="N83" s="55">
        <f t="shared" si="34"/>
      </c>
      <c r="O83" s="55">
        <f t="shared" si="35"/>
      </c>
      <c r="P83" s="55">
        <f>IF(E83&gt;E78,"Er","")</f>
      </c>
      <c r="Q83" s="55">
        <f>IF(OR(F83&gt;F78,F83&gt;E83),"Er","")</f>
      </c>
      <c r="R83" s="55">
        <f>IF(G83&gt;G78,"Er","")</f>
      </c>
      <c r="S83" s="55">
        <f>IF(OR(H83&gt;G83,H83&gt;H78),"Er","")</f>
      </c>
      <c r="T83" s="55">
        <f>IF(I83&gt;I78,"Er","")</f>
      </c>
      <c r="U83" s="55">
        <f>IF(OR(J83&gt;I83,J83&gt;J78),"Er","")</f>
      </c>
      <c r="V83" s="55">
        <f>IF(OR(K83&gt;C83,K83&gt;K78,K83&lt;L83),"Er","")</f>
      </c>
      <c r="W83" s="55">
        <f>IF(OR(L83&gt;K83,L83&gt;D83,L83&gt;L78),"Er","")</f>
      </c>
    </row>
    <row r="84" spans="2:23" ht="15">
      <c r="B84" s="329" t="s">
        <v>284</v>
      </c>
      <c r="C84" s="198">
        <f t="shared" si="33"/>
        <v>0</v>
      </c>
      <c r="D84" s="198">
        <f t="shared" si="33"/>
        <v>0</v>
      </c>
      <c r="E84" s="217"/>
      <c r="F84" s="217"/>
      <c r="G84" s="217"/>
      <c r="H84" s="217"/>
      <c r="I84" s="322"/>
      <c r="J84" s="322"/>
      <c r="K84" s="217"/>
      <c r="L84" s="218"/>
      <c r="M84" s="2"/>
      <c r="N84" s="55">
        <f t="shared" si="34"/>
      </c>
      <c r="O84" s="55">
        <f t="shared" si="35"/>
      </c>
      <c r="P84" s="55">
        <f>IF(E84&gt;E78,"Er","")</f>
      </c>
      <c r="Q84" s="55">
        <f>IF(OR(F84&gt;F78,F84&gt;E84),"Er","")</f>
      </c>
      <c r="R84" s="55">
        <f>IF(G84&gt;G78,"Er","")</f>
      </c>
      <c r="S84" s="55">
        <f>IF(OR(H84&gt;G84,H84&gt;H78),"Er","")</f>
      </c>
      <c r="T84" s="55">
        <f>IF(I84&gt;I78,"Er","")</f>
      </c>
      <c r="U84" s="55">
        <f>IF(OR(J84&gt;I84,J84&gt;J78),"Er","")</f>
      </c>
      <c r="V84" s="55">
        <f>IF(OR(K84&gt;C84,K84&gt;K78,K84&lt;L84),"Er","")</f>
      </c>
      <c r="W84" s="55">
        <f>IF(OR(L84&gt;K84,L84&gt;D84,L84&gt;L78),"Er","")</f>
      </c>
    </row>
    <row r="85" spans="2:23" ht="15">
      <c r="B85" s="329" t="s">
        <v>285</v>
      </c>
      <c r="C85" s="198">
        <f t="shared" si="33"/>
        <v>0</v>
      </c>
      <c r="D85" s="198">
        <f t="shared" si="33"/>
        <v>0</v>
      </c>
      <c r="E85" s="217"/>
      <c r="F85" s="217"/>
      <c r="G85" s="217"/>
      <c r="H85" s="217"/>
      <c r="I85" s="322"/>
      <c r="J85" s="322"/>
      <c r="K85" s="217"/>
      <c r="L85" s="218"/>
      <c r="M85" s="2"/>
      <c r="N85" s="55">
        <f t="shared" si="34"/>
      </c>
      <c r="O85" s="55">
        <f t="shared" si="35"/>
      </c>
      <c r="P85" s="55">
        <f>IF(E85&gt;E78,"Er","")</f>
      </c>
      <c r="Q85" s="55">
        <f>IF(OR(F85&gt;F78,F85&gt;E85),"Er","")</f>
      </c>
      <c r="R85" s="55">
        <f>IF(G85&gt;G78,"Er","")</f>
      </c>
      <c r="S85" s="55">
        <f>IF(OR(H85&gt;G85,H85&gt;H78),"Er","")</f>
      </c>
      <c r="T85" s="55">
        <f>IF(I85&gt;I78,"Er","")</f>
      </c>
      <c r="U85" s="55">
        <f>IF(OR(J85&gt;I85,J85&gt;J78),"Er","")</f>
      </c>
      <c r="V85" s="55">
        <f>IF(OR(K85&gt;C85,K85&gt;K78,K85&lt;L85),"Er","")</f>
      </c>
      <c r="W85" s="55">
        <f>IF(OR(L85&gt;K85,L85&gt;D85,L85&gt;L78),"Er","")</f>
      </c>
    </row>
    <row r="86" spans="2:23" ht="15">
      <c r="B86" s="329" t="s">
        <v>286</v>
      </c>
      <c r="C86" s="198">
        <f t="shared" si="33"/>
        <v>0</v>
      </c>
      <c r="D86" s="198">
        <f t="shared" si="33"/>
        <v>0</v>
      </c>
      <c r="E86" s="217"/>
      <c r="F86" s="217"/>
      <c r="G86" s="217"/>
      <c r="H86" s="217"/>
      <c r="I86" s="322"/>
      <c r="J86" s="322"/>
      <c r="K86" s="217"/>
      <c r="L86" s="218"/>
      <c r="M86" s="2"/>
      <c r="N86" s="55">
        <f t="shared" si="34"/>
      </c>
      <c r="O86" s="55">
        <f t="shared" si="35"/>
      </c>
      <c r="P86" s="55">
        <f>IF(E86&gt;E78,"Er","")</f>
      </c>
      <c r="Q86" s="55">
        <f>IF(OR(F86&gt;F78,F86&gt;E86),"Er","")</f>
      </c>
      <c r="R86" s="55">
        <f>IF(G86&gt;G78,"Er","")</f>
      </c>
      <c r="S86" s="55">
        <f>IF(OR(H86&gt;G86,H86&gt;H78),"Er","")</f>
      </c>
      <c r="T86" s="55">
        <f>IF(I86&gt;I78,"Er","")</f>
      </c>
      <c r="U86" s="55">
        <f>IF(OR(J86&gt;I86,J86&gt;J78),"Er","")</f>
      </c>
      <c r="V86" s="55">
        <f>IF(OR(K86&gt;C86,K86&gt;K78,K86&lt;L86),"Er","")</f>
      </c>
      <c r="W86" s="55">
        <f>IF(OR(L86&gt;K86,L86&gt;D86,L86&gt;L78),"Er","")</f>
      </c>
    </row>
    <row r="87" spans="2:23" ht="15">
      <c r="B87" s="329" t="s">
        <v>287</v>
      </c>
      <c r="C87" s="199">
        <f t="shared" si="33"/>
        <v>0</v>
      </c>
      <c r="D87" s="199">
        <f t="shared" si="33"/>
        <v>0</v>
      </c>
      <c r="E87" s="217"/>
      <c r="F87" s="217"/>
      <c r="G87" s="217"/>
      <c r="H87" s="217"/>
      <c r="I87" s="322"/>
      <c r="J87" s="322"/>
      <c r="K87" s="217"/>
      <c r="L87" s="218"/>
      <c r="M87" s="2"/>
      <c r="N87" s="55">
        <f t="shared" si="34"/>
      </c>
      <c r="O87" s="55">
        <f t="shared" si="35"/>
      </c>
      <c r="P87" s="55">
        <f>IF(E87&gt;E78,"Er","")</f>
      </c>
      <c r="Q87" s="55">
        <f>IF(OR(F87&gt;F78,F87&gt;E87),"Er","")</f>
      </c>
      <c r="R87" s="55">
        <f>IF(G87&gt;G78,"Er","")</f>
      </c>
      <c r="S87" s="55">
        <f>IF(OR(H87&gt;G87,H87&gt;H78),"Er","")</f>
      </c>
      <c r="T87" s="55">
        <f>IF(I87&gt;I78,"Er","")</f>
      </c>
      <c r="U87" s="55">
        <f>IF(OR(J87&gt;I87,J87&gt;J78),"Er","")</f>
      </c>
      <c r="V87" s="55">
        <f>IF(OR(K87&gt;C87,K87&gt;K78,K87&lt;L87),"Er","")</f>
      </c>
      <c r="W87" s="55">
        <f>IF(OR(L87&gt;K87,L87&gt;D87,L87&gt;L78),"Er","")</f>
      </c>
    </row>
    <row r="88" spans="2:13" ht="15">
      <c r="B88" s="690" t="s">
        <v>311</v>
      </c>
      <c r="C88" s="691"/>
      <c r="D88" s="691"/>
      <c r="E88" s="691"/>
      <c r="F88" s="691"/>
      <c r="G88" s="691"/>
      <c r="H88" s="691"/>
      <c r="I88" s="691"/>
      <c r="J88" s="691"/>
      <c r="K88" s="691"/>
      <c r="L88" s="692"/>
      <c r="M88" s="2"/>
    </row>
    <row r="89" spans="2:23" ht="15">
      <c r="B89" s="172" t="s">
        <v>19</v>
      </c>
      <c r="C89" s="334">
        <f>SUM(C90,C93:C98)</f>
        <v>0</v>
      </c>
      <c r="D89" s="334">
        <f>SUM(D90,D93:D98)</f>
        <v>0</v>
      </c>
      <c r="E89" s="201">
        <f aca="true" t="shared" si="36" ref="E89:J89">SUM(E90,E93:E98)</f>
        <v>0</v>
      </c>
      <c r="F89" s="201">
        <f t="shared" si="36"/>
        <v>0</v>
      </c>
      <c r="G89" s="201">
        <f t="shared" si="36"/>
        <v>0</v>
      </c>
      <c r="H89" s="201">
        <f t="shared" si="36"/>
        <v>0</v>
      </c>
      <c r="I89" s="319">
        <f t="shared" si="36"/>
        <v>0</v>
      </c>
      <c r="J89" s="319">
        <f t="shared" si="36"/>
        <v>0</v>
      </c>
      <c r="K89" s="201">
        <f>SUM(K90,K93:K98)</f>
        <v>0</v>
      </c>
      <c r="L89" s="202">
        <f>SUM(L90,L93:L98)</f>
        <v>0</v>
      </c>
      <c r="N89" s="320">
        <f>IF(OR(C89&lt;D89,C89&lt;C9),"Er","")</f>
      </c>
      <c r="O89" s="320">
        <f>IF(OR(D89&gt;C89,D89&lt;L89,D89&lt;D9),"Er","")</f>
      </c>
      <c r="P89" s="320">
        <f>IF(E89&lt;E9,"Er","")</f>
      </c>
      <c r="Q89" s="320">
        <f>IF(OR(F89&gt;E89,F89&lt;F9),"Er","")</f>
      </c>
      <c r="R89" s="320">
        <f>IF(G89&lt;G9,"Er","")</f>
      </c>
      <c r="S89" s="320">
        <f>IF(OR(H89&gt;G89,H89&lt;H9),"Er","")</f>
      </c>
      <c r="T89" s="320">
        <f>IF(I89&lt;I9,"Er","")</f>
      </c>
      <c r="U89" s="320">
        <f>IF(OR(J89&gt;I89,J89&lt;J9),"Er","")</f>
      </c>
      <c r="V89" s="320">
        <f>IF(OR(K89&lt;K9,K89&lt;L89,K89&gt;C89),"Er","")</f>
      </c>
      <c r="W89" s="320">
        <f>IF(OR(L89&lt;L9,L89&gt;K89,L89&gt;D89),"Er","")</f>
      </c>
    </row>
    <row r="90" spans="2:23" ht="18">
      <c r="B90" s="335" t="s">
        <v>312</v>
      </c>
      <c r="C90" s="197">
        <f aca="true" t="shared" si="37" ref="C90:D98">SUM(E90,G90,I90)</f>
        <v>0</v>
      </c>
      <c r="D90" s="197">
        <f t="shared" si="37"/>
        <v>0</v>
      </c>
      <c r="E90" s="217"/>
      <c r="F90" s="217"/>
      <c r="G90" s="217"/>
      <c r="H90" s="217"/>
      <c r="I90" s="349"/>
      <c r="J90" s="349"/>
      <c r="K90" s="217"/>
      <c r="L90" s="218"/>
      <c r="N90" s="320">
        <f aca="true" t="shared" si="38" ref="N90:N98">IF(C90&lt;D90,"Er","")</f>
      </c>
      <c r="O90" s="320">
        <f aca="true" t="shared" si="39" ref="O90:O98">IF(OR(D90&gt;C90,D90&lt;L90),"Er","")</f>
      </c>
      <c r="P90" s="320">
        <f>IF(SUM(E91:E92)&gt;E90,"Er","")</f>
      </c>
      <c r="Q90" s="320">
        <f>IF(OR(SUM(F91:F92)&gt;F90,F90&gt;E90),"Er","")</f>
      </c>
      <c r="R90" s="320">
        <f>IF(SUM(G91:G92)&gt;G90,"Er","")</f>
      </c>
      <c r="S90" s="320">
        <f>IF(OR(H92+H91&gt;H90,H90&gt;G90),"Er","")</f>
      </c>
      <c r="T90" s="320">
        <f>IF(SUM(I91:I92)&gt;I90,"Er","")</f>
      </c>
      <c r="U90" s="320">
        <f>IF(OR(J92+J91&gt;J90,J90&gt;I90),"Er","")</f>
      </c>
      <c r="V90" s="320">
        <f>IF(OR(SUM(K91:K92)&gt;K90,K90&gt;C90),"Er","")</f>
      </c>
      <c r="W90" s="320">
        <f>IF(OR(L90&gt;D90,L90&gt;K90,L90&lt;SUM(L91:L92)),"Er","")</f>
      </c>
    </row>
    <row r="91" spans="2:23" ht="15">
      <c r="B91" s="350" t="s">
        <v>313</v>
      </c>
      <c r="C91" s="198">
        <f t="shared" si="37"/>
        <v>0</v>
      </c>
      <c r="D91" s="198">
        <f t="shared" si="37"/>
        <v>0</v>
      </c>
      <c r="E91" s="217"/>
      <c r="F91" s="217"/>
      <c r="G91" s="217"/>
      <c r="H91" s="217"/>
      <c r="I91" s="349"/>
      <c r="J91" s="349"/>
      <c r="K91" s="217"/>
      <c r="L91" s="218"/>
      <c r="M91" s="2"/>
      <c r="N91" s="320">
        <f t="shared" si="38"/>
      </c>
      <c r="O91" s="320">
        <f t="shared" si="39"/>
      </c>
      <c r="P91" s="320">
        <f>IF(E91&gt;E90,"Er","")</f>
      </c>
      <c r="Q91" s="320">
        <f>IF(OR(F91&gt;E91,F91&gt;F90),"Er","")</f>
      </c>
      <c r="R91" s="320">
        <f>IF(G91&gt;G90,"Er","")</f>
      </c>
      <c r="S91" s="320">
        <f>IF(OR(H91&gt;G91,H91&gt;H90),"Er","")</f>
      </c>
      <c r="T91" s="320">
        <f>IF(I91&gt;I90,"Er","")</f>
      </c>
      <c r="U91" s="320">
        <f>IF(OR(J91&gt;I91,J91&gt;J90),"Er","")</f>
      </c>
      <c r="V91" s="320">
        <f>IF(OR(K91&gt;K90,K91&lt;L91,K91&gt;C91),"Er","")</f>
      </c>
      <c r="W91" s="320">
        <f>IF(OR(L91&gt;K91,L91&gt;L90),"Er","")</f>
      </c>
    </row>
    <row r="92" spans="2:23" ht="15">
      <c r="B92" s="350" t="s">
        <v>314</v>
      </c>
      <c r="C92" s="198">
        <f t="shared" si="37"/>
        <v>0</v>
      </c>
      <c r="D92" s="198">
        <f t="shared" si="37"/>
        <v>0</v>
      </c>
      <c r="E92" s="217"/>
      <c r="F92" s="217"/>
      <c r="G92" s="217"/>
      <c r="H92" s="217"/>
      <c r="I92" s="349"/>
      <c r="J92" s="349"/>
      <c r="K92" s="217"/>
      <c r="L92" s="218"/>
      <c r="N92" s="320">
        <f t="shared" si="38"/>
      </c>
      <c r="O92" s="320">
        <f t="shared" si="39"/>
      </c>
      <c r="P92" s="320">
        <f>IF(E92&gt;E90,"Er","")</f>
      </c>
      <c r="Q92" s="320">
        <f>IF(OR(F92&gt;E92,F92&gt;F90),"Er","")</f>
      </c>
      <c r="R92" s="320">
        <f>IF(G92&gt;G90,"Er","")</f>
      </c>
      <c r="S92" s="320">
        <f>IF(OR(H92&gt;G92,H92&gt;H90),"Er","")</f>
      </c>
      <c r="T92" s="320">
        <f>IF(I92&gt;I90,"Er","")</f>
      </c>
      <c r="U92" s="320">
        <f>IF(OR(J92&gt;I92,J92&gt;J90),"Er","")</f>
      </c>
      <c r="V92" s="320">
        <f>IF(OR(K92&gt;K90,K92&lt;L92,K92&gt;C92),"Er","")</f>
      </c>
      <c r="W92" s="320">
        <f>IF(OR(L92&gt;K92,L92&gt;L90),"Er","")</f>
      </c>
    </row>
    <row r="93" spans="2:23" ht="15">
      <c r="B93" s="329" t="s">
        <v>315</v>
      </c>
      <c r="C93" s="198">
        <f t="shared" si="37"/>
        <v>0</v>
      </c>
      <c r="D93" s="198">
        <f t="shared" si="37"/>
        <v>0</v>
      </c>
      <c r="E93" s="217"/>
      <c r="F93" s="217"/>
      <c r="G93" s="217"/>
      <c r="H93" s="217"/>
      <c r="I93" s="351"/>
      <c r="J93" s="351"/>
      <c r="K93" s="217"/>
      <c r="L93" s="218"/>
      <c r="M93" s="2"/>
      <c r="N93" s="320">
        <f t="shared" si="38"/>
      </c>
      <c r="O93" s="320">
        <f t="shared" si="39"/>
      </c>
      <c r="P93" s="320"/>
      <c r="Q93" s="320">
        <f aca="true" t="shared" si="40" ref="Q93:Q98">IF(F93&gt;E93,"Er","")</f>
      </c>
      <c r="R93" s="320"/>
      <c r="S93" s="320">
        <f aca="true" t="shared" si="41" ref="S93:S98">IF(H93&gt;G93,"Er","")</f>
      </c>
      <c r="T93" s="320"/>
      <c r="U93" s="320">
        <f aca="true" t="shared" si="42" ref="U93:U98">IF(J93&gt;I93,"Er","")</f>
      </c>
      <c r="V93" s="320">
        <f aca="true" t="shared" si="43" ref="V93:V98">IF(OR(K93&gt;C93,K93&lt;L93),"Er","")</f>
      </c>
      <c r="W93" s="320">
        <f aca="true" t="shared" si="44" ref="W93:W98">IF(OR(L93&gt;D93,L93&gt;K93),"Er","")</f>
      </c>
    </row>
    <row r="94" spans="2:23" ht="15">
      <c r="B94" s="329" t="s">
        <v>316</v>
      </c>
      <c r="C94" s="198">
        <f t="shared" si="37"/>
        <v>0</v>
      </c>
      <c r="D94" s="198">
        <f t="shared" si="37"/>
        <v>0</v>
      </c>
      <c r="E94" s="217"/>
      <c r="F94" s="217"/>
      <c r="G94" s="217"/>
      <c r="H94" s="217"/>
      <c r="I94" s="351"/>
      <c r="J94" s="351"/>
      <c r="K94" s="217"/>
      <c r="L94" s="218"/>
      <c r="M94" s="2"/>
      <c r="N94" s="320">
        <f t="shared" si="38"/>
      </c>
      <c r="O94" s="320">
        <f t="shared" si="39"/>
      </c>
      <c r="P94" s="320"/>
      <c r="Q94" s="320">
        <f t="shared" si="40"/>
      </c>
      <c r="R94" s="320"/>
      <c r="S94" s="320">
        <f t="shared" si="41"/>
      </c>
      <c r="T94" s="320"/>
      <c r="U94" s="320">
        <f t="shared" si="42"/>
      </c>
      <c r="V94" s="320">
        <f t="shared" si="43"/>
      </c>
      <c r="W94" s="320">
        <f t="shared" si="44"/>
      </c>
    </row>
    <row r="95" spans="2:23" ht="15">
      <c r="B95" s="329" t="s">
        <v>317</v>
      </c>
      <c r="C95" s="198">
        <f t="shared" si="37"/>
        <v>0</v>
      </c>
      <c r="D95" s="198">
        <f t="shared" si="37"/>
        <v>0</v>
      </c>
      <c r="E95" s="214"/>
      <c r="F95" s="214"/>
      <c r="G95" s="214"/>
      <c r="H95" s="214"/>
      <c r="I95" s="332"/>
      <c r="J95" s="332"/>
      <c r="K95" s="214"/>
      <c r="L95" s="215"/>
      <c r="M95" s="2"/>
      <c r="N95" s="320">
        <f t="shared" si="38"/>
      </c>
      <c r="O95" s="320">
        <f t="shared" si="39"/>
      </c>
      <c r="P95" s="320"/>
      <c r="Q95" s="320">
        <f t="shared" si="40"/>
      </c>
      <c r="R95" s="320"/>
      <c r="S95" s="320">
        <f t="shared" si="41"/>
      </c>
      <c r="T95" s="320"/>
      <c r="U95" s="320">
        <f t="shared" si="42"/>
      </c>
      <c r="V95" s="320">
        <f t="shared" si="43"/>
      </c>
      <c r="W95" s="320">
        <f t="shared" si="44"/>
      </c>
    </row>
    <row r="96" spans="2:23" ht="15">
      <c r="B96" s="352" t="s">
        <v>318</v>
      </c>
      <c r="C96" s="198">
        <f t="shared" si="37"/>
        <v>0</v>
      </c>
      <c r="D96" s="198">
        <f t="shared" si="37"/>
        <v>0</v>
      </c>
      <c r="E96" s="214"/>
      <c r="F96" s="214"/>
      <c r="G96" s="214"/>
      <c r="H96" s="214"/>
      <c r="I96" s="332"/>
      <c r="J96" s="332"/>
      <c r="K96" s="214"/>
      <c r="L96" s="215"/>
      <c r="M96" s="2"/>
      <c r="N96" s="320">
        <f t="shared" si="38"/>
      </c>
      <c r="O96" s="320">
        <f t="shared" si="39"/>
      </c>
      <c r="P96" s="320"/>
      <c r="Q96" s="320">
        <f t="shared" si="40"/>
      </c>
      <c r="R96" s="320"/>
      <c r="S96" s="320">
        <f t="shared" si="41"/>
      </c>
      <c r="T96" s="320"/>
      <c r="U96" s="320">
        <f t="shared" si="42"/>
      </c>
      <c r="V96" s="320">
        <f t="shared" si="43"/>
      </c>
      <c r="W96" s="320">
        <f t="shared" si="44"/>
      </c>
    </row>
    <row r="97" spans="2:23" ht="15">
      <c r="B97" s="352" t="s">
        <v>319</v>
      </c>
      <c r="C97" s="198">
        <f t="shared" si="37"/>
        <v>0</v>
      </c>
      <c r="D97" s="198">
        <f t="shared" si="37"/>
        <v>0</v>
      </c>
      <c r="E97" s="214"/>
      <c r="F97" s="214"/>
      <c r="G97" s="214"/>
      <c r="H97" s="214"/>
      <c r="I97" s="332"/>
      <c r="J97" s="332"/>
      <c r="K97" s="214"/>
      <c r="L97" s="215"/>
      <c r="M97" s="2"/>
      <c r="N97" s="320">
        <f t="shared" si="38"/>
      </c>
      <c r="O97" s="320">
        <f t="shared" si="39"/>
      </c>
      <c r="P97" s="320"/>
      <c r="Q97" s="320">
        <f t="shared" si="40"/>
      </c>
      <c r="R97" s="320"/>
      <c r="S97" s="320">
        <f t="shared" si="41"/>
      </c>
      <c r="T97" s="320"/>
      <c r="U97" s="320">
        <f t="shared" si="42"/>
      </c>
      <c r="V97" s="320">
        <f t="shared" si="43"/>
      </c>
      <c r="W97" s="320">
        <f t="shared" si="44"/>
      </c>
    </row>
    <row r="98" spans="2:23" ht="15.75" thickBot="1">
      <c r="B98" s="353" t="s">
        <v>320</v>
      </c>
      <c r="C98" s="203">
        <f t="shared" si="37"/>
        <v>0</v>
      </c>
      <c r="D98" s="203">
        <f t="shared" si="37"/>
        <v>0</v>
      </c>
      <c r="E98" s="219"/>
      <c r="F98" s="219"/>
      <c r="G98" s="219"/>
      <c r="H98" s="219"/>
      <c r="I98" s="354"/>
      <c r="J98" s="354"/>
      <c r="K98" s="219"/>
      <c r="L98" s="220"/>
      <c r="N98" s="320">
        <f t="shared" si="38"/>
      </c>
      <c r="O98" s="320">
        <f t="shared" si="39"/>
      </c>
      <c r="P98" s="320"/>
      <c r="Q98" s="320">
        <f t="shared" si="40"/>
      </c>
      <c r="R98" s="320"/>
      <c r="S98" s="320">
        <f t="shared" si="41"/>
      </c>
      <c r="T98" s="320"/>
      <c r="U98" s="320">
        <f t="shared" si="42"/>
      </c>
      <c r="V98" s="320">
        <f t="shared" si="43"/>
      </c>
      <c r="W98" s="320">
        <f t="shared" si="44"/>
      </c>
    </row>
    <row r="99" ht="15">
      <c r="B99" s="355" t="s">
        <v>321</v>
      </c>
    </row>
    <row r="100" ht="15">
      <c r="B100" s="355" t="s">
        <v>322</v>
      </c>
    </row>
  </sheetData>
  <sheetProtection/>
  <mergeCells count="13">
    <mergeCell ref="I3:J3"/>
    <mergeCell ref="K3:K4"/>
    <mergeCell ref="L3:L4"/>
    <mergeCell ref="B10:L10"/>
    <mergeCell ref="B64:L64"/>
    <mergeCell ref="B88:L88"/>
    <mergeCell ref="B2:B4"/>
    <mergeCell ref="C2:C4"/>
    <mergeCell ref="D2:D4"/>
    <mergeCell ref="E2:J2"/>
    <mergeCell ref="K2:L2"/>
    <mergeCell ref="E3:F3"/>
    <mergeCell ref="G3:H3"/>
  </mergeCells>
  <dataValidations count="7">
    <dataValidation type="whole" allowBlank="1" showErrorMessage="1" errorTitle="Lỗi nhập dữ liệu" error="Chỉ nhập số tối đa 300" sqref="E17:L25 E7:L9 E12:L15 E79:L87 E50:L53 E55:L63 E69:L77 E48 F27:L48">
      <formula1>0</formula1>
      <formula2>300</formula2>
    </dataValidation>
    <dataValidation type="whole" allowBlank="1" showInputMessage="1" showErrorMessage="1" errorTitle="Lỗi nhập dữ liệu" error="Chỉ nhập số tối đa 300, không nhập chữ" sqref="E66:L67">
      <formula1>0</formula1>
      <formula2>300</formula2>
    </dataValidation>
    <dataValidation allowBlank="1" sqref="I90:J98"/>
    <dataValidation type="whole" allowBlank="1" showErrorMessage="1" errorTitle="Lỗi nhập dữ liệu" error="Chỉ nhập số tối đa 5" sqref="K93:L93 E93:H93">
      <formula1>0</formula1>
      <formula2>5</formula2>
    </dataValidation>
    <dataValidation type="whole" allowBlank="1" showErrorMessage="1" errorTitle="Lỗi nhập dữ liệu" error="Chỉ nhập số tối đa 10" sqref="K94:L97 E94:H97 K91:L92 E91:H92">
      <formula1>0</formula1>
      <formula2>10</formula2>
    </dataValidation>
    <dataValidation type="whole" allowBlank="1" showErrorMessage="1" errorTitle="Lỗi nhập dữ liệu" error="Chỉ nhập số tối đa 100" sqref="K98:L98 K90:L90 E90:H90 E98:H98">
      <formula1>0</formula1>
      <formula2>100</formula2>
    </dataValidation>
    <dataValidation allowBlank="1" showInputMessage="1" showErrorMessage="1" errorTitle="Lçi nhËp d÷ liÖu" error="ChØ nhËp d÷ liÖu kiÓu sè, kh«ng nhËp ch÷." sqref="C89:D98 C65:D87 C5:D9 E68:L68 E54:L54 E16:L16 C11:D63 E11:L11 E89:L89 E65:L65 E49:L49 E26:L26 E78:L78 E5:L6 E27:E47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B1:U63"/>
  <sheetViews>
    <sheetView showGridLines="0" showZeros="0" workbookViewId="0" topLeftCell="A7">
      <selection activeCell="G41" sqref="G41"/>
    </sheetView>
  </sheetViews>
  <sheetFormatPr defaultColWidth="9" defaultRowHeight="15"/>
  <cols>
    <col min="1" max="1" width="1.59765625" style="10" customWidth="1"/>
    <col min="2" max="2" width="47.296875" style="10" customWidth="1"/>
    <col min="3" max="3" width="23.796875" style="10" customWidth="1"/>
    <col min="4" max="4" width="1.59765625" style="10" customWidth="1"/>
    <col min="5" max="5" width="2.59765625" style="10" customWidth="1"/>
    <col min="6" max="6" width="2.59765625" style="61" customWidth="1"/>
    <col min="7" max="7" width="13.59765625" style="10" customWidth="1"/>
    <col min="8" max="8" width="34" style="10" customWidth="1"/>
    <col min="9" max="16384" width="9" style="10" customWidth="1"/>
  </cols>
  <sheetData>
    <row r="1" ht="4.5" customHeight="1">
      <c r="B1" s="21"/>
    </row>
    <row r="2" spans="2:6" s="22" customFormat="1" ht="19.5">
      <c r="B2" s="705" t="s">
        <v>99</v>
      </c>
      <c r="C2" s="705"/>
      <c r="F2" s="62"/>
    </row>
    <row r="3" spans="2:6" s="22" customFormat="1" ht="15">
      <c r="B3" s="706" t="s">
        <v>71</v>
      </c>
      <c r="C3" s="706"/>
      <c r="F3" s="62"/>
    </row>
    <row r="4" spans="4:6" s="22" customFormat="1" ht="15">
      <c r="D4" s="23"/>
      <c r="F4" s="62"/>
    </row>
    <row r="5" spans="2:21" s="22" customFormat="1" ht="18">
      <c r="B5" s="24"/>
      <c r="D5" s="23"/>
      <c r="F5" s="62"/>
      <c r="U5" s="25"/>
    </row>
    <row r="6" spans="2:21" s="26" customFormat="1" ht="18">
      <c r="B6" s="28"/>
      <c r="F6" s="61"/>
      <c r="U6" s="25"/>
    </row>
    <row r="7" spans="2:6" ht="16.5">
      <c r="B7" s="279" t="s">
        <v>249</v>
      </c>
      <c r="C7" s="280"/>
      <c r="F7" s="9" t="s">
        <v>265</v>
      </c>
    </row>
    <row r="8" spans="3:6" ht="15.75" thickBot="1">
      <c r="C8" s="27" t="s">
        <v>256</v>
      </c>
      <c r="F8" s="9" t="s">
        <v>250</v>
      </c>
    </row>
    <row r="9" spans="2:21" s="28" customFormat="1" ht="15.75" customHeight="1">
      <c r="B9" s="89" t="s">
        <v>69</v>
      </c>
      <c r="C9" s="90" t="s">
        <v>19</v>
      </c>
      <c r="F9" s="9" t="s">
        <v>251</v>
      </c>
      <c r="U9" s="25"/>
    </row>
    <row r="10" spans="2:6" s="28" customFormat="1" ht="15.75" customHeight="1">
      <c r="B10" s="91" t="s">
        <v>72</v>
      </c>
      <c r="C10" s="296">
        <f>SUM(C23,C29)</f>
        <v>0</v>
      </c>
      <c r="F10" s="63"/>
    </row>
    <row r="11" spans="2:6" s="28" customFormat="1" ht="15.75" customHeight="1">
      <c r="B11" s="92" t="s">
        <v>148</v>
      </c>
      <c r="C11" s="296">
        <f>SUM(C12,C15:C16)</f>
        <v>0</v>
      </c>
      <c r="F11" s="63"/>
    </row>
    <row r="12" spans="2:6" s="28" customFormat="1" ht="15.75" customHeight="1">
      <c r="B12" s="83" t="s">
        <v>104</v>
      </c>
      <c r="C12" s="297"/>
      <c r="D12" s="29"/>
      <c r="F12" s="5">
        <f>IF(AND(C12&lt;&gt;0,C12&lt;SUM(C13:C14)),"Er","")</f>
      </c>
    </row>
    <row r="13" spans="2:6" s="28" customFormat="1" ht="15.75" customHeight="1">
      <c r="B13" s="83" t="s">
        <v>74</v>
      </c>
      <c r="C13" s="297"/>
      <c r="D13" s="29"/>
      <c r="F13" s="5">
        <f>IF(C13&gt;C12,"Er","")</f>
      </c>
    </row>
    <row r="14" spans="2:6" s="28" customFormat="1" ht="15.75" customHeight="1">
      <c r="B14" s="83" t="s">
        <v>75</v>
      </c>
      <c r="C14" s="297"/>
      <c r="D14" s="29"/>
      <c r="F14" s="5">
        <f>IF(C14&gt;C12,"Er","")</f>
      </c>
    </row>
    <row r="15" spans="2:6" s="28" customFormat="1" ht="15.75" customHeight="1">
      <c r="B15" s="83" t="s">
        <v>149</v>
      </c>
      <c r="C15" s="297"/>
      <c r="D15" s="29"/>
      <c r="F15" s="63"/>
    </row>
    <row r="16" spans="2:6" s="28" customFormat="1" ht="15.75" customHeight="1">
      <c r="B16" s="84" t="s">
        <v>76</v>
      </c>
      <c r="C16" s="297"/>
      <c r="D16" s="29"/>
      <c r="F16" s="63"/>
    </row>
    <row r="17" spans="2:6" s="28" customFormat="1" ht="15.75" customHeight="1">
      <c r="B17" s="92" t="s">
        <v>150</v>
      </c>
      <c r="C17" s="298">
        <f>SUM(C18,C21:C22)</f>
        <v>0</v>
      </c>
      <c r="D17" s="29"/>
      <c r="F17" s="63"/>
    </row>
    <row r="18" spans="2:6" s="28" customFormat="1" ht="15.75" customHeight="1">
      <c r="B18" s="83" t="s">
        <v>73</v>
      </c>
      <c r="C18" s="299"/>
      <c r="D18" s="29"/>
      <c r="F18" s="5">
        <f>IF(C18&lt;SUM(C19:C20),"Er","")</f>
      </c>
    </row>
    <row r="19" spans="2:6" s="28" customFormat="1" ht="15.75" customHeight="1">
      <c r="B19" s="83" t="s">
        <v>74</v>
      </c>
      <c r="C19" s="300"/>
      <c r="D19" s="29"/>
      <c r="F19" s="5">
        <f>IF(C19&gt;C18,"Er","")</f>
      </c>
    </row>
    <row r="20" spans="2:6" s="28" customFormat="1" ht="15.75" customHeight="1">
      <c r="B20" s="83" t="s">
        <v>75</v>
      </c>
      <c r="C20" s="300"/>
      <c r="D20" s="29"/>
      <c r="F20" s="5">
        <f>IF(C20&gt;C18,"Er","")</f>
      </c>
    </row>
    <row r="21" spans="2:6" s="28" customFormat="1" ht="15.75" customHeight="1">
      <c r="B21" s="83" t="s">
        <v>77</v>
      </c>
      <c r="C21" s="300"/>
      <c r="D21" s="29"/>
      <c r="F21" s="63"/>
    </row>
    <row r="22" spans="2:6" s="28" customFormat="1" ht="15.75" customHeight="1">
      <c r="B22" s="84" t="s">
        <v>78</v>
      </c>
      <c r="C22" s="297"/>
      <c r="D22" s="29"/>
      <c r="F22" s="63"/>
    </row>
    <row r="23" spans="2:6" s="28" customFormat="1" ht="15.75" customHeight="1">
      <c r="B23" s="92" t="s">
        <v>151</v>
      </c>
      <c r="C23" s="301">
        <f aca="true" t="shared" si="0" ref="C23:C28">(C11-C17)</f>
        <v>0</v>
      </c>
      <c r="D23" s="29"/>
      <c r="F23" s="63"/>
    </row>
    <row r="24" spans="2:6" s="28" customFormat="1" ht="15.75" customHeight="1">
      <c r="B24" s="93" t="s">
        <v>73</v>
      </c>
      <c r="C24" s="302">
        <f t="shared" si="0"/>
        <v>0</v>
      </c>
      <c r="D24" s="29"/>
      <c r="F24" s="63"/>
    </row>
    <row r="25" spans="2:6" s="28" customFormat="1" ht="15.75" customHeight="1">
      <c r="B25" s="93" t="s">
        <v>74</v>
      </c>
      <c r="C25" s="302">
        <f t="shared" si="0"/>
        <v>0</v>
      </c>
      <c r="D25" s="29"/>
      <c r="F25" s="63"/>
    </row>
    <row r="26" spans="2:6" s="28" customFormat="1" ht="15.75" customHeight="1">
      <c r="B26" s="93" t="s">
        <v>75</v>
      </c>
      <c r="C26" s="302">
        <f t="shared" si="0"/>
        <v>0</v>
      </c>
      <c r="D26" s="29"/>
      <c r="F26" s="63"/>
    </row>
    <row r="27" spans="2:6" s="28" customFormat="1" ht="15.75" customHeight="1">
      <c r="B27" s="93" t="s">
        <v>149</v>
      </c>
      <c r="C27" s="302">
        <f t="shared" si="0"/>
        <v>0</v>
      </c>
      <c r="D27" s="29"/>
      <c r="F27" s="63"/>
    </row>
    <row r="28" spans="2:6" s="28" customFormat="1" ht="15.75" customHeight="1">
      <c r="B28" s="94" t="s">
        <v>79</v>
      </c>
      <c r="C28" s="303">
        <f t="shared" si="0"/>
        <v>0</v>
      </c>
      <c r="D28" s="29"/>
      <c r="F28" s="63"/>
    </row>
    <row r="29" spans="2:6" s="28" customFormat="1" ht="15.75" customHeight="1">
      <c r="B29" s="92" t="s">
        <v>152</v>
      </c>
      <c r="C29" s="296">
        <f>SUM(C30:C33)</f>
        <v>0</v>
      </c>
      <c r="D29" s="29"/>
      <c r="F29" s="63"/>
    </row>
    <row r="30" spans="2:6" s="28" customFormat="1" ht="15.75" customHeight="1">
      <c r="B30" s="83" t="s">
        <v>80</v>
      </c>
      <c r="C30" s="304"/>
      <c r="D30" s="29"/>
      <c r="F30" s="63"/>
    </row>
    <row r="31" spans="2:6" s="28" customFormat="1" ht="15.75" customHeight="1">
      <c r="B31" s="83" t="s">
        <v>81</v>
      </c>
      <c r="C31" s="304"/>
      <c r="D31" s="29"/>
      <c r="F31" s="63"/>
    </row>
    <row r="32" spans="2:6" s="28" customFormat="1" ht="15.75" customHeight="1">
      <c r="B32" s="85" t="s">
        <v>82</v>
      </c>
      <c r="C32" s="304"/>
      <c r="D32" s="29"/>
      <c r="F32" s="63"/>
    </row>
    <row r="33" spans="2:6" s="28" customFormat="1" ht="15.75" customHeight="1">
      <c r="B33" s="84" t="s">
        <v>83</v>
      </c>
      <c r="C33" s="305"/>
      <c r="D33" s="29"/>
      <c r="F33" s="63"/>
    </row>
    <row r="34" spans="2:6" s="28" customFormat="1" ht="4.5" customHeight="1">
      <c r="B34" s="30"/>
      <c r="C34" s="31"/>
      <c r="D34" s="29"/>
      <c r="F34" s="62"/>
    </row>
    <row r="35" spans="2:6" s="28" customFormat="1" ht="15.75" customHeight="1">
      <c r="B35" s="32" t="s">
        <v>70</v>
      </c>
      <c r="C35" s="33" t="s">
        <v>19</v>
      </c>
      <c r="D35" s="29"/>
      <c r="F35" s="62"/>
    </row>
    <row r="36" spans="2:6" s="28" customFormat="1" ht="15.75" customHeight="1">
      <c r="B36" s="95" t="s">
        <v>103</v>
      </c>
      <c r="C36" s="296">
        <f>SUM(C37,C42:C44)</f>
        <v>0</v>
      </c>
      <c r="D36" s="29"/>
      <c r="F36"/>
    </row>
    <row r="37" spans="2:6" s="28" customFormat="1" ht="15.75" customHeight="1">
      <c r="B37" s="96" t="s">
        <v>153</v>
      </c>
      <c r="C37" s="296">
        <f>SUM(C30,C23)</f>
        <v>0</v>
      </c>
      <c r="D37" s="29"/>
      <c r="F37" s="18">
        <f>IF(AND(C37&lt;&gt;0,C37&lt;&gt;SUM(C38:C41)),"Er","")</f>
      </c>
    </row>
    <row r="38" spans="2:6" s="28" customFormat="1" ht="15.75" customHeight="1">
      <c r="B38" s="86" t="s">
        <v>105</v>
      </c>
      <c r="C38" s="297"/>
      <c r="D38" s="29"/>
      <c r="F38" s="18">
        <f>IF(C38&gt;C37,"Er","")</f>
      </c>
    </row>
    <row r="39" spans="2:6" s="28" customFormat="1" ht="15.75" customHeight="1">
      <c r="B39" s="87" t="s">
        <v>106</v>
      </c>
      <c r="C39" s="297"/>
      <c r="D39" s="29"/>
      <c r="F39" s="18">
        <f>IF(C39&gt;C37,"Er","")</f>
      </c>
    </row>
    <row r="40" spans="2:6" s="28" customFormat="1" ht="15.75" customHeight="1">
      <c r="B40" s="87" t="s">
        <v>107</v>
      </c>
      <c r="C40" s="304"/>
      <c r="D40" s="29"/>
      <c r="F40" s="18">
        <f>IF(C40&gt;C37,"Er","")</f>
      </c>
    </row>
    <row r="41" spans="2:6" s="28" customFormat="1" ht="15.75" customHeight="1">
      <c r="B41" s="88" t="s">
        <v>108</v>
      </c>
      <c r="C41" s="306">
        <f>C37-SUM(C38:C40)</f>
        <v>0</v>
      </c>
      <c r="D41" s="29"/>
      <c r="F41"/>
    </row>
    <row r="42" spans="2:6" s="28" customFormat="1" ht="15.75" customHeight="1">
      <c r="B42" s="96" t="s">
        <v>154</v>
      </c>
      <c r="C42" s="296">
        <f>C32</f>
        <v>0</v>
      </c>
      <c r="D42" s="29"/>
      <c r="F42"/>
    </row>
    <row r="43" spans="2:6" s="28" customFormat="1" ht="15.75" customHeight="1">
      <c r="B43" s="96" t="s">
        <v>155</v>
      </c>
      <c r="C43" s="296">
        <f>C31</f>
        <v>0</v>
      </c>
      <c r="D43" s="29"/>
      <c r="F43"/>
    </row>
    <row r="44" spans="2:6" s="28" customFormat="1" ht="15.75" customHeight="1" thickBot="1">
      <c r="B44" s="97" t="s">
        <v>156</v>
      </c>
      <c r="C44" s="307">
        <f>C33</f>
        <v>0</v>
      </c>
      <c r="D44" s="29"/>
      <c r="F44"/>
    </row>
    <row r="45" spans="2:6" s="28" customFormat="1" ht="15.75" customHeight="1">
      <c r="B45" s="34"/>
      <c r="C45" s="707" t="s">
        <v>20</v>
      </c>
      <c r="D45" s="707"/>
      <c r="E45" s="707"/>
      <c r="F45" s="61"/>
    </row>
    <row r="46" spans="2:6" s="36" customFormat="1" ht="15.75" customHeight="1">
      <c r="B46" s="35" t="s">
        <v>21</v>
      </c>
      <c r="C46" s="708" t="s">
        <v>18</v>
      </c>
      <c r="D46" s="708"/>
      <c r="E46" s="708"/>
      <c r="F46" s="61"/>
    </row>
    <row r="47" spans="2:6" s="38" customFormat="1" ht="15.75" customHeight="1">
      <c r="B47" s="37" t="s">
        <v>17</v>
      </c>
      <c r="C47" s="707" t="s">
        <v>22</v>
      </c>
      <c r="D47" s="707"/>
      <c r="E47" s="707"/>
      <c r="F47" s="64"/>
    </row>
    <row r="48" spans="2:6" s="28" customFormat="1" ht="15.75" customHeight="1">
      <c r="B48" s="34"/>
      <c r="C48" s="29"/>
      <c r="D48" s="29"/>
      <c r="E48" s="29"/>
      <c r="F48" s="61"/>
    </row>
    <row r="49" spans="2:6" s="28" customFormat="1" ht="15.75" customHeight="1">
      <c r="B49" s="34"/>
      <c r="C49" s="29"/>
      <c r="D49" s="29"/>
      <c r="E49" s="29"/>
      <c r="F49" s="61"/>
    </row>
    <row r="50" spans="2:6" s="28" customFormat="1" ht="15.75" customHeight="1">
      <c r="B50" s="34"/>
      <c r="C50" s="29"/>
      <c r="D50" s="29"/>
      <c r="E50" s="29"/>
      <c r="F50" s="61"/>
    </row>
    <row r="51" spans="2:6" s="28" customFormat="1" ht="15.75" customHeight="1">
      <c r="B51" s="39" t="s">
        <v>23</v>
      </c>
      <c r="C51" s="707" t="s">
        <v>23</v>
      </c>
      <c r="D51" s="707"/>
      <c r="E51" s="707"/>
      <c r="F51" s="61"/>
    </row>
    <row r="52" spans="2:6" s="28" customFormat="1" ht="4.5" customHeight="1">
      <c r="B52" s="40"/>
      <c r="C52" s="41"/>
      <c r="D52" s="41"/>
      <c r="E52" s="41"/>
      <c r="F52" s="61"/>
    </row>
    <row r="53" spans="2:6" s="42" customFormat="1" ht="13.5">
      <c r="B53" s="65" t="s">
        <v>24</v>
      </c>
      <c r="F53" s="61"/>
    </row>
    <row r="54" spans="2:6" s="42" customFormat="1" ht="15">
      <c r="B54" s="66" t="s">
        <v>161</v>
      </c>
      <c r="F54" s="61"/>
    </row>
    <row r="55" spans="2:6" s="42" customFormat="1" ht="15">
      <c r="B55" s="67" t="s">
        <v>162</v>
      </c>
      <c r="F55" s="61"/>
    </row>
    <row r="56" spans="2:6" s="42" customFormat="1" ht="15">
      <c r="B56" s="67" t="s">
        <v>163</v>
      </c>
      <c r="F56" s="61"/>
    </row>
    <row r="57" spans="2:6" s="42" customFormat="1" ht="15">
      <c r="B57" s="67" t="s">
        <v>164</v>
      </c>
      <c r="F57" s="61"/>
    </row>
    <row r="58" spans="2:6" s="42" customFormat="1" ht="15">
      <c r="B58" s="67" t="s">
        <v>165</v>
      </c>
      <c r="F58" s="61"/>
    </row>
    <row r="63" ht="15">
      <c r="B63" s="21"/>
    </row>
  </sheetData>
  <sheetProtection password="C129" sheet="1" objects="1" scenarios="1"/>
  <mergeCells count="6">
    <mergeCell ref="B2:C2"/>
    <mergeCell ref="B3:C3"/>
    <mergeCell ref="C51:E51"/>
    <mergeCell ref="C45:E45"/>
    <mergeCell ref="C46:E46"/>
    <mergeCell ref="C47:E47"/>
  </mergeCells>
  <dataValidations count="2">
    <dataValidation allowBlank="1" showInputMessage="1" showErrorMessage="1" errorTitle="Lçi nhËp d÷ liÖu" error="ChØ nhËp d÷ liÖu kiÓu sè, kh«ng nhËp ch÷." sqref="C10"/>
    <dataValidation type="decimal" allowBlank="1" showErrorMessage="1" errorTitle="Nhập dữ liệu sai" error="Chỉ được phép nhập số không quá 100000000000" sqref="C12:C16 C18:C22 C30:C33 C38:C40">
      <formula1>0</formula1>
      <formula2>100000000000</formula2>
    </dataValidation>
  </dataValidations>
  <printOptions/>
  <pageMargins left="0.7480314960629921" right="0.2362204724409449" top="0.7480314960629921" bottom="0.5118110236220472" header="0.1968503937007874" footer="0.2362204724409449"/>
  <pageSetup horizontalDpi="600" verticalDpi="600" orientation="portrait" paperSize="9" scale="85" r:id="rId1"/>
  <headerFooter alignWithMargins="0">
    <oddFooter>&amp;L&amp;"Times New Roman,Regular"&amp;10Phiên bản 4.0.1&amp;C&amp;"Times New Roman,Regular"&amp;10Cuối năm&amp;R&amp;"Times New Roman,Regular"&amp;10&amp;A&amp;P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hath8</dc:creator>
  <cp:keywords/>
  <dc:description/>
  <cp:lastModifiedBy>VXT</cp:lastModifiedBy>
  <cp:lastPrinted>2022-10-21T07:16:57Z</cp:lastPrinted>
  <dcterms:created xsi:type="dcterms:W3CDTF">2002-10-30T04:02:03Z</dcterms:created>
  <dcterms:modified xsi:type="dcterms:W3CDTF">2022-10-21T07:17:05Z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